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ЧАЙКА 2023\ШТАТНОЕ РАСПИСАНИЕ\2024\"/>
    </mc:Choice>
  </mc:AlternateContent>
  <xr:revisionPtr revIDLastSave="0" documentId="8_{F0B93725-1934-45B9-B388-7A75A4A0C4A1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чайка" sheetId="41" r:id="rId1"/>
  </sheets>
  <definedNames>
    <definedName name="Z_3BEFE83B_244D_4A19_B6B9_A872C0804EB3_.wvu.Rows" localSheetId="0" hidden="1">чайка!$17:$17,чайка!$26:$26,чайка!#REF!,чайка!$28:$28,чайка!#REF!,чайка!#REF!,чайка!$33:$36,чайка!#REF!,чайка!$64:$65,чайка!#REF!,чайка!$70:$70</definedName>
    <definedName name="Z_3DB38DEC_2CAA_46D1_B617_6A4291F3E4B8_.wvu.Rows" localSheetId="0" hidden="1">чайка!#REF!,чайка!$26:$26,чайка!#REF!,чайка!$28:$28,чайка!#REF!,чайка!#REF!,чайка!#REF!,чайка!$34:$36,чайка!#REF!,чайка!$64:$65,чайка!#REF!,чайка!$70:$70</definedName>
    <definedName name="Z_471AD9A8_3612_4D94_AB63_4B542568E122_.wvu.Rows" localSheetId="0" hidden="1">чайка!#REF!,чайка!$26:$26,чайка!#REF!,чайка!$28:$28,чайка!#REF!,чайка!#REF!,чайка!#REF!,чайка!$34:$36,чайка!#REF!,чайка!$64:$65,чайка!#REF!,чайка!$70:$70</definedName>
    <definedName name="Z_6B673484_60C1_4C8D_842C_9F4222AC8070_.wvu.Cols" localSheetId="0" hidden="1">чайка!$V:$AA</definedName>
    <definedName name="Z_6B673484_60C1_4C8D_842C_9F4222AC8070_.wvu.Rows" localSheetId="0" hidden="1">чайка!#REF!,чайка!$26:$26,чайка!#REF!,чайка!$28:$28,чайка!#REF!,чайка!#REF!,чайка!#REF!,чайка!$34:$36,чайка!#REF!,чайка!$64:$65,чайка!#REF!,чайка!$70:$70</definedName>
    <definedName name="Z_963BFFCB_A22D_4DD1_B22E_C46546E54350_.wvu.Rows" localSheetId="0" hidden="1">чайка!$17:$17,чайка!$26:$26,чайка!#REF!,чайка!$28:$28,чайка!#REF!,чайка!#REF!,чайка!$33:$36,чайка!#REF!,чайка!$64:$65,чайка!#REF!,чайка!$70:$70</definedName>
    <definedName name="Z_B49EC86A_09F1_4330_9073_A6C531066C3D_.wvu.Rows" localSheetId="0" hidden="1">чайка!#REF!,чайка!$26:$26,чайка!#REF!,чайка!$28:$28,чайка!#REF!,чайка!#REF!,чайка!#REF!,чайка!$34:$36,чайка!#REF!,чайка!$64:$65,чайка!#REF!,чайка!$70:$70</definedName>
    <definedName name="_xlnm.Print_Area" localSheetId="0">чайка!$A$1:$U$81</definedName>
  </definedNames>
  <calcPr calcId="191029"/>
  <customWorkbookViews>
    <customWorkbookView name="olya - Личное представление" guid="{471AD9A8-3612-4D94-AB63-4B542568E122}" mergeInterval="0" personalView="1" maximized="1" xWindow="-8" yWindow="-8" windowWidth="1382" windowHeight="744" activeSheetId="1"/>
    <customWorkbookView name="PLAN_8 - Личное представление" guid="{BB6CFFE2-1BF3-45D5-8D24-077D0F53B3D2}" mergeInterval="0" personalView="1" maximized="1" xWindow="1" yWindow="1" windowWidth="1276" windowHeight="752" activeSheetId="29"/>
    <customWorkbookView name="Plan_2 - Личное представление" guid="{3BEFE83B-244D-4A19-B6B9-A872C0804EB3}" mergeInterval="0" personalView="1" maximized="1" xWindow="1" yWindow="1" windowWidth="1020" windowHeight="538" activeSheetId="12"/>
    <customWorkbookView name="МустафинаГ - Личное представление" guid="{6B673484-60C1-4C8D-842C-9F4222AC8070}" mergeInterval="0" personalView="1" maximized="1" xWindow="1" yWindow="1" windowWidth="1916" windowHeight="850" activeSheetId="11"/>
    <customWorkbookView name="Сафиханова  - Личное представление" guid="{963BFFCB-A22D-4DD1-B22E-C46546E54350}" mergeInterval="0" personalView="1" maximized="1" xWindow="1" yWindow="1" windowWidth="1020" windowHeight="476" activeSheetId="20"/>
    <customWorkbookView name="ФазыловаАР - Личное представление" guid="{3DB38DEC-2CAA-46D1-B617-6A4291F3E4B8}" mergeInterval="0" personalView="1" maximized="1" xWindow="1" yWindow="1" windowWidth="1024" windowHeight="505" activeSheetId="19"/>
    <customWorkbookView name="ГильмановаТГ - Личное представление" guid="{B49EC86A-09F1-4330-9073-A6C531066C3D}" mergeInterval="0" personalView="1" maximized="1" xWindow="1" yWindow="1" windowWidth="1362" windowHeight="496" activeSheetId="2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" i="41" l="1"/>
  <c r="R77" i="41" l="1"/>
  <c r="P77" i="41"/>
  <c r="O77" i="41"/>
  <c r="N77" i="41"/>
  <c r="M77" i="41"/>
  <c r="L77" i="41"/>
  <c r="L78" i="41" s="1"/>
  <c r="K77" i="41"/>
  <c r="I77" i="41"/>
  <c r="H77" i="41"/>
  <c r="H78" i="41" s="1"/>
  <c r="G77" i="41"/>
  <c r="F77" i="41"/>
  <c r="D77" i="41"/>
  <c r="D78" i="41" s="1"/>
  <c r="C77" i="41"/>
  <c r="V76" i="41"/>
  <c r="J76" i="41"/>
  <c r="E76" i="41"/>
  <c r="J75" i="41"/>
  <c r="E75" i="41"/>
  <c r="J74" i="41"/>
  <c r="Q74" i="41" s="1"/>
  <c r="S74" i="41" s="1"/>
  <c r="E74" i="41"/>
  <c r="J73" i="41"/>
  <c r="Q73" i="41" s="1"/>
  <c r="E73" i="41"/>
  <c r="J72" i="41"/>
  <c r="E72" i="41"/>
  <c r="V71" i="41"/>
  <c r="J71" i="41"/>
  <c r="E71" i="41"/>
  <c r="V70" i="41"/>
  <c r="J70" i="41"/>
  <c r="E70" i="41"/>
  <c r="V69" i="41"/>
  <c r="J69" i="41"/>
  <c r="E69" i="41"/>
  <c r="V68" i="41"/>
  <c r="J68" i="41"/>
  <c r="E68" i="41"/>
  <c r="Q68" i="41" s="1"/>
  <c r="S68" i="41" s="1"/>
  <c r="V67" i="41"/>
  <c r="J67" i="41"/>
  <c r="E67" i="41"/>
  <c r="Q67" i="41" s="1"/>
  <c r="S67" i="41" s="1"/>
  <c r="V66" i="41"/>
  <c r="J66" i="41"/>
  <c r="E66" i="41"/>
  <c r="Q66" i="41" s="1"/>
  <c r="S66" i="41" s="1"/>
  <c r="V65" i="41"/>
  <c r="J65" i="41"/>
  <c r="E65" i="41"/>
  <c r="Q65" i="41" s="1"/>
  <c r="S65" i="41" s="1"/>
  <c r="V64" i="41"/>
  <c r="J64" i="41"/>
  <c r="E64" i="41"/>
  <c r="Q64" i="41" s="1"/>
  <c r="S64" i="41" s="1"/>
  <c r="V63" i="41"/>
  <c r="J63" i="41"/>
  <c r="E63" i="41"/>
  <c r="W62" i="41"/>
  <c r="V62" i="41"/>
  <c r="R61" i="41"/>
  <c r="P61" i="41"/>
  <c r="O61" i="41"/>
  <c r="N61" i="41"/>
  <c r="L61" i="41"/>
  <c r="K61" i="41"/>
  <c r="I61" i="41"/>
  <c r="H61" i="41"/>
  <c r="G61" i="41"/>
  <c r="F61" i="41"/>
  <c r="D61" i="41"/>
  <c r="C61" i="41"/>
  <c r="V60" i="41"/>
  <c r="J60" i="41"/>
  <c r="E60" i="41"/>
  <c r="V59" i="41"/>
  <c r="J59" i="41"/>
  <c r="E59" i="41"/>
  <c r="E61" i="41" s="1"/>
  <c r="R57" i="41"/>
  <c r="Q57" i="41"/>
  <c r="P57" i="41"/>
  <c r="O57" i="41"/>
  <c r="N57" i="41"/>
  <c r="M57" i="41"/>
  <c r="L57" i="41"/>
  <c r="K57" i="41"/>
  <c r="I57" i="41"/>
  <c r="H57" i="41"/>
  <c r="G57" i="41"/>
  <c r="F57" i="41"/>
  <c r="D57" i="41"/>
  <c r="C57" i="41"/>
  <c r="S56" i="41"/>
  <c r="S57" i="41" s="1"/>
  <c r="J56" i="41"/>
  <c r="J57" i="41" s="1"/>
  <c r="E56" i="41"/>
  <c r="V55" i="41"/>
  <c r="W55" i="41" s="1"/>
  <c r="V54" i="41"/>
  <c r="R54" i="41"/>
  <c r="P54" i="41"/>
  <c r="O54" i="41"/>
  <c r="N54" i="41"/>
  <c r="M54" i="41"/>
  <c r="L54" i="41"/>
  <c r="K54" i="41"/>
  <c r="I54" i="41"/>
  <c r="H54" i="41"/>
  <c r="G54" i="41"/>
  <c r="F54" i="41"/>
  <c r="D54" i="41"/>
  <c r="C54" i="41"/>
  <c r="J53" i="41"/>
  <c r="E53" i="41"/>
  <c r="V52" i="41"/>
  <c r="J52" i="41"/>
  <c r="Q52" i="41" s="1"/>
  <c r="S52" i="41" s="1"/>
  <c r="E52" i="41"/>
  <c r="V51" i="41"/>
  <c r="J51" i="41"/>
  <c r="Q51" i="41" s="1"/>
  <c r="S51" i="41" s="1"/>
  <c r="E51" i="41"/>
  <c r="V50" i="41"/>
  <c r="J50" i="41"/>
  <c r="E50" i="41"/>
  <c r="V49" i="41"/>
  <c r="J49" i="41"/>
  <c r="Q49" i="41" s="1"/>
  <c r="E49" i="41"/>
  <c r="W48" i="41"/>
  <c r="V48" i="41"/>
  <c r="Z47" i="41"/>
  <c r="X47" i="41"/>
  <c r="R47" i="41"/>
  <c r="P47" i="41"/>
  <c r="O47" i="41"/>
  <c r="N47" i="41"/>
  <c r="M47" i="41"/>
  <c r="L47" i="41"/>
  <c r="K47" i="41"/>
  <c r="I47" i="41"/>
  <c r="H47" i="41"/>
  <c r="G47" i="41"/>
  <c r="F47" i="41"/>
  <c r="D47" i="41"/>
  <c r="C47" i="41"/>
  <c r="V46" i="41"/>
  <c r="J46" i="41"/>
  <c r="E46" i="41"/>
  <c r="R43" i="41"/>
  <c r="P43" i="41"/>
  <c r="O43" i="41"/>
  <c r="N43" i="41"/>
  <c r="M43" i="41"/>
  <c r="L43" i="41"/>
  <c r="K43" i="41"/>
  <c r="I43" i="41"/>
  <c r="H43" i="41"/>
  <c r="G43" i="41"/>
  <c r="F43" i="41"/>
  <c r="D43" i="41"/>
  <c r="C43" i="41"/>
  <c r="V43" i="41" s="1"/>
  <c r="V42" i="41"/>
  <c r="J42" i="41"/>
  <c r="E42" i="41"/>
  <c r="J41" i="41"/>
  <c r="E41" i="41"/>
  <c r="J40" i="41"/>
  <c r="Q40" i="41" s="1"/>
  <c r="S40" i="41" s="1"/>
  <c r="E40" i="41"/>
  <c r="V39" i="41"/>
  <c r="J39" i="41"/>
  <c r="E39" i="41"/>
  <c r="V38" i="41"/>
  <c r="J38" i="41"/>
  <c r="E38" i="41"/>
  <c r="V37" i="41"/>
  <c r="J37" i="41"/>
  <c r="Q37" i="41" s="1"/>
  <c r="S37" i="41" s="1"/>
  <c r="E37" i="41"/>
  <c r="V36" i="41"/>
  <c r="J36" i="41"/>
  <c r="Q36" i="41" s="1"/>
  <c r="S36" i="41" s="1"/>
  <c r="E36" i="41"/>
  <c r="V35" i="41"/>
  <c r="J35" i="41"/>
  <c r="E35" i="41"/>
  <c r="V34" i="41"/>
  <c r="J34" i="41"/>
  <c r="E34" i="41"/>
  <c r="V33" i="41"/>
  <c r="J33" i="41"/>
  <c r="E33" i="41"/>
  <c r="V32" i="41"/>
  <c r="J32" i="41"/>
  <c r="E32" i="41"/>
  <c r="V31" i="41"/>
  <c r="J31" i="41"/>
  <c r="E31" i="41"/>
  <c r="V30" i="41"/>
  <c r="J30" i="41"/>
  <c r="E30" i="41"/>
  <c r="V29" i="41"/>
  <c r="J29" i="41"/>
  <c r="E29" i="41"/>
  <c r="V28" i="41"/>
  <c r="J28" i="41"/>
  <c r="E28" i="41"/>
  <c r="Q28" i="41" s="1"/>
  <c r="S28" i="41" s="1"/>
  <c r="V27" i="41"/>
  <c r="J27" i="41"/>
  <c r="E27" i="41"/>
  <c r="V26" i="41"/>
  <c r="J26" i="41"/>
  <c r="E26" i="41"/>
  <c r="V25" i="41"/>
  <c r="J25" i="41"/>
  <c r="E25" i="41"/>
  <c r="V24" i="41"/>
  <c r="W24" i="41" s="1"/>
  <c r="AA23" i="41"/>
  <c r="AA78" i="41" s="1"/>
  <c r="Z23" i="41"/>
  <c r="Z78" i="41" s="1"/>
  <c r="Y23" i="41"/>
  <c r="Y78" i="41" s="1"/>
  <c r="X23" i="41"/>
  <c r="X78" i="41" s="1"/>
  <c r="R23" i="41"/>
  <c r="P23" i="41"/>
  <c r="P78" i="41" s="1"/>
  <c r="N23" i="41"/>
  <c r="M23" i="41"/>
  <c r="L23" i="41"/>
  <c r="K23" i="41"/>
  <c r="I23" i="41"/>
  <c r="H23" i="41"/>
  <c r="G23" i="41"/>
  <c r="F23" i="41"/>
  <c r="D23" i="41"/>
  <c r="C23" i="41"/>
  <c r="V22" i="41"/>
  <c r="J22" i="41"/>
  <c r="E22" i="41"/>
  <c r="V21" i="41"/>
  <c r="J21" i="41"/>
  <c r="Q21" i="41" s="1"/>
  <c r="S21" i="41" s="1"/>
  <c r="E21" i="41"/>
  <c r="V20" i="41"/>
  <c r="J20" i="41"/>
  <c r="E20" i="41"/>
  <c r="V19" i="41"/>
  <c r="O19" i="41"/>
  <c r="S19" i="41" s="1"/>
  <c r="J19" i="41"/>
  <c r="E19" i="41"/>
  <c r="V18" i="41"/>
  <c r="J18" i="41"/>
  <c r="E18" i="41"/>
  <c r="V17" i="41"/>
  <c r="J17" i="41"/>
  <c r="E17" i="41"/>
  <c r="Q17" i="41" s="1"/>
  <c r="S17" i="41" s="1"/>
  <c r="V16" i="41"/>
  <c r="S16" i="41"/>
  <c r="J16" i="41"/>
  <c r="J23" i="41" s="1"/>
  <c r="E16" i="41"/>
  <c r="V12" i="41"/>
  <c r="Q20" i="41" l="1"/>
  <c r="S20" i="41" s="1"/>
  <c r="T20" i="41" s="1"/>
  <c r="Q34" i="41"/>
  <c r="S34" i="41" s="1"/>
  <c r="T34" i="41" s="1"/>
  <c r="U34" i="41" s="1"/>
  <c r="Q38" i="41"/>
  <c r="S38" i="41" s="1"/>
  <c r="T38" i="41" s="1"/>
  <c r="U38" i="41" s="1"/>
  <c r="J47" i="41"/>
  <c r="Q46" i="41"/>
  <c r="Q53" i="41"/>
  <c r="S53" i="41" s="1"/>
  <c r="T53" i="41" s="1"/>
  <c r="U53" i="41" s="1"/>
  <c r="O23" i="41"/>
  <c r="T21" i="41"/>
  <c r="Q22" i="41"/>
  <c r="S22" i="41" s="1"/>
  <c r="T22" i="41" s="1"/>
  <c r="Q27" i="41"/>
  <c r="S27" i="41" s="1"/>
  <c r="T27" i="41" s="1"/>
  <c r="Q29" i="41"/>
  <c r="S29" i="41" s="1"/>
  <c r="Q31" i="41"/>
  <c r="S31" i="41" s="1"/>
  <c r="U31" i="41" s="1"/>
  <c r="Q32" i="41"/>
  <c r="S32" i="41" s="1"/>
  <c r="S33" i="41"/>
  <c r="Q33" i="41"/>
  <c r="Q35" i="41"/>
  <c r="Q39" i="41"/>
  <c r="T40" i="41"/>
  <c r="U40" i="41" s="1"/>
  <c r="Q41" i="41"/>
  <c r="S41" i="41" s="1"/>
  <c r="T41" i="41" s="1"/>
  <c r="U41" i="41" s="1"/>
  <c r="Q42" i="41"/>
  <c r="S42" i="41" s="1"/>
  <c r="E54" i="41"/>
  <c r="Q50" i="41"/>
  <c r="J61" i="41"/>
  <c r="Q69" i="41"/>
  <c r="S69" i="41" s="1"/>
  <c r="Q70" i="41"/>
  <c r="S70" i="41" s="1"/>
  <c r="T70" i="41" s="1"/>
  <c r="U70" i="41" s="1"/>
  <c r="W70" i="41" s="1"/>
  <c r="Q71" i="41"/>
  <c r="S71" i="41" s="1"/>
  <c r="Q72" i="41"/>
  <c r="S72" i="41" s="1"/>
  <c r="T72" i="41" s="1"/>
  <c r="U72" i="41" s="1"/>
  <c r="Q75" i="41"/>
  <c r="Q76" i="41"/>
  <c r="S76" i="41" s="1"/>
  <c r="T76" i="41" s="1"/>
  <c r="U76" i="41" s="1"/>
  <c r="W76" i="41" s="1"/>
  <c r="T51" i="41"/>
  <c r="T31" i="41"/>
  <c r="S49" i="41"/>
  <c r="T49" i="41" s="1"/>
  <c r="U49" i="41" s="1"/>
  <c r="E57" i="41"/>
  <c r="T56" i="41"/>
  <c r="T57" i="41" s="1"/>
  <c r="E77" i="41"/>
  <c r="I78" i="41"/>
  <c r="N78" i="41"/>
  <c r="R78" i="41"/>
  <c r="E23" i="41"/>
  <c r="T16" i="41"/>
  <c r="U16" i="41" s="1"/>
  <c r="T17" i="41"/>
  <c r="U17" i="41" s="1"/>
  <c r="W17" i="41" s="1"/>
  <c r="Q18" i="41"/>
  <c r="S18" i="41" s="1"/>
  <c r="S23" i="41" s="1"/>
  <c r="Q26" i="41"/>
  <c r="S26" i="41" s="1"/>
  <c r="T26" i="41" s="1"/>
  <c r="T33" i="41"/>
  <c r="S35" i="41"/>
  <c r="T35" i="41" s="1"/>
  <c r="V47" i="41"/>
  <c r="E43" i="41"/>
  <c r="S73" i="41"/>
  <c r="T73" i="41" s="1"/>
  <c r="F78" i="41"/>
  <c r="K78" i="41"/>
  <c r="O78" i="41"/>
  <c r="U21" i="41"/>
  <c r="W21" i="41" s="1"/>
  <c r="J43" i="41"/>
  <c r="Q25" i="41"/>
  <c r="T36" i="41"/>
  <c r="U36" i="41" s="1"/>
  <c r="T42" i="41"/>
  <c r="J54" i="41"/>
  <c r="C78" i="41"/>
  <c r="G78" i="41"/>
  <c r="V23" i="41"/>
  <c r="T19" i="41"/>
  <c r="U19" i="41" s="1"/>
  <c r="W19" i="41" s="1"/>
  <c r="U22" i="41"/>
  <c r="W22" i="41" s="1"/>
  <c r="T29" i="41"/>
  <c r="U29" i="41" s="1"/>
  <c r="Q30" i="41"/>
  <c r="S30" i="41" s="1"/>
  <c r="T30" i="41" s="1"/>
  <c r="U33" i="41"/>
  <c r="Y33" i="41" s="1"/>
  <c r="S39" i="41"/>
  <c r="T39" i="41" s="1"/>
  <c r="U39" i="41" s="1"/>
  <c r="E47" i="41"/>
  <c r="S50" i="41"/>
  <c r="M59" i="41"/>
  <c r="Q59" i="41" s="1"/>
  <c r="J77" i="41"/>
  <c r="Q63" i="41"/>
  <c r="S75" i="41"/>
  <c r="V77" i="41"/>
  <c r="V78" i="41" s="1"/>
  <c r="T28" i="41"/>
  <c r="U28" i="41" s="1"/>
  <c r="T32" i="41"/>
  <c r="U32" i="41" s="1"/>
  <c r="T37" i="41"/>
  <c r="U37" i="41" s="1"/>
  <c r="U42" i="41"/>
  <c r="U51" i="41"/>
  <c r="T52" i="41"/>
  <c r="U52" i="41" s="1"/>
  <c r="T64" i="41"/>
  <c r="U64" i="41" s="1"/>
  <c r="W64" i="41" s="1"/>
  <c r="T65" i="41"/>
  <c r="U65" i="41" s="1"/>
  <c r="W65" i="41" s="1"/>
  <c r="T66" i="41"/>
  <c r="U66" i="41" s="1"/>
  <c r="W66" i="41" s="1"/>
  <c r="T67" i="41"/>
  <c r="U67" i="41" s="1"/>
  <c r="W67" i="41" s="1"/>
  <c r="T68" i="41"/>
  <c r="U68" i="41" s="1"/>
  <c r="W68" i="41" s="1"/>
  <c r="T69" i="41"/>
  <c r="U69" i="41" s="1"/>
  <c r="W69" i="41" s="1"/>
  <c r="T71" i="41"/>
  <c r="U71" i="41" s="1"/>
  <c r="W71" i="41" s="1"/>
  <c r="T74" i="41"/>
  <c r="U74" i="41" s="1"/>
  <c r="M60" i="41"/>
  <c r="Q60" i="41" s="1"/>
  <c r="U27" i="41" l="1"/>
  <c r="J78" i="41"/>
  <c r="Q23" i="41"/>
  <c r="U20" i="41"/>
  <c r="W20" i="41" s="1"/>
  <c r="T18" i="41"/>
  <c r="U18" i="41" s="1"/>
  <c r="W18" i="41" s="1"/>
  <c r="T50" i="41"/>
  <c r="U50" i="41" s="1"/>
  <c r="Y49" i="41"/>
  <c r="W49" i="41"/>
  <c r="Y52" i="41"/>
  <c r="W52" i="41"/>
  <c r="Y37" i="41"/>
  <c r="W37" i="41"/>
  <c r="Y28" i="41"/>
  <c r="W28" i="41"/>
  <c r="W39" i="41"/>
  <c r="Y39" i="41"/>
  <c r="Y38" i="41"/>
  <c r="W38" i="41"/>
  <c r="Y34" i="41"/>
  <c r="W34" i="41"/>
  <c r="W12" i="41"/>
  <c r="Y12" i="41" s="1"/>
  <c r="Y32" i="41"/>
  <c r="W32" i="41"/>
  <c r="Y42" i="41"/>
  <c r="W42" i="41"/>
  <c r="S63" i="41"/>
  <c r="Q77" i="41"/>
  <c r="S25" i="41"/>
  <c r="Q43" i="41"/>
  <c r="U73" i="41"/>
  <c r="U26" i="41"/>
  <c r="E78" i="41"/>
  <c r="T75" i="41"/>
  <c r="U75" i="41" s="1"/>
  <c r="Y51" i="41"/>
  <c r="W51" i="41"/>
  <c r="Y27" i="41"/>
  <c r="W27" i="41"/>
  <c r="M61" i="41"/>
  <c r="M78" i="41" s="1"/>
  <c r="S60" i="41"/>
  <c r="Y31" i="41"/>
  <c r="W31" i="41"/>
  <c r="U56" i="41"/>
  <c r="U57" i="41" s="1"/>
  <c r="S54" i="41"/>
  <c r="Y36" i="41"/>
  <c r="W36" i="41"/>
  <c r="U23" i="41"/>
  <c r="W16" i="41"/>
  <c r="Y29" i="41"/>
  <c r="W29" i="41"/>
  <c r="T23" i="41"/>
  <c r="S46" i="41"/>
  <c r="Q47" i="41"/>
  <c r="U30" i="41"/>
  <c r="U35" i="41"/>
  <c r="Q54" i="41"/>
  <c r="T54" i="41" l="1"/>
  <c r="W23" i="41"/>
  <c r="W50" i="41"/>
  <c r="Y50" i="41"/>
  <c r="U54" i="41"/>
  <c r="W54" i="41" s="1"/>
  <c r="T60" i="41"/>
  <c r="U60" i="41" s="1"/>
  <c r="W60" i="41" s="1"/>
  <c r="W35" i="41"/>
  <c r="Y35" i="41"/>
  <c r="AA12" i="41"/>
  <c r="Z12" i="41"/>
  <c r="AA15" i="41"/>
  <c r="W30" i="41"/>
  <c r="Y30" i="41"/>
  <c r="Q61" i="41"/>
  <c r="Q78" i="41" s="1"/>
  <c r="S59" i="41"/>
  <c r="S43" i="41"/>
  <c r="T25" i="41"/>
  <c r="T43" i="41" s="1"/>
  <c r="AA45" i="41"/>
  <c r="AA47" i="41" s="1"/>
  <c r="Y47" i="41"/>
  <c r="S77" i="41"/>
  <c r="T63" i="41"/>
  <c r="T77" i="41" s="1"/>
  <c r="S47" i="41"/>
  <c r="T46" i="41"/>
  <c r="T47" i="41" s="1"/>
  <c r="U46" i="41"/>
  <c r="W26" i="41"/>
  <c r="Y26" i="41"/>
  <c r="W46" i="41" l="1"/>
  <c r="U47" i="41"/>
  <c r="U63" i="41"/>
  <c r="U77" i="41" s="1"/>
  <c r="S61" i="41"/>
  <c r="S78" i="41" s="1"/>
  <c r="T59" i="41"/>
  <c r="T61" i="41" s="1"/>
  <c r="U25" i="41"/>
  <c r="T78" i="41"/>
  <c r="U59" i="41" l="1"/>
  <c r="Y25" i="41"/>
  <c r="W25" i="41"/>
  <c r="U43" i="41"/>
  <c r="W43" i="41" s="1"/>
  <c r="W47" i="41" s="1"/>
  <c r="W77" i="41"/>
  <c r="U61" i="41"/>
  <c r="W59" i="41"/>
  <c r="W78" i="41" l="1"/>
  <c r="U78" i="4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66pc</author>
  </authors>
  <commentList>
    <comment ref="C9" authorId="0" shapeId="0" xr:uid="{00000000-0006-0000-0000-000001000000}">
      <text/>
    </comment>
  </commentList>
</comments>
</file>

<file path=xl/sharedStrings.xml><?xml version="1.0" encoding="utf-8"?>
<sst xmlns="http://schemas.openxmlformats.org/spreadsheetml/2006/main" count="106" uniqueCount="100">
  <si>
    <t>№ п/п</t>
  </si>
  <si>
    <t>Наименование должности (все должности, включая учителей, воспитателей, педагогов дополнительного образования, прочих педагогических работников)</t>
  </si>
  <si>
    <t>Кол-во ставок</t>
  </si>
  <si>
    <t>Зарплата по минимальным ставкам  (гр.3хгр.4)</t>
  </si>
  <si>
    <t>Компенсационные выплаты</t>
  </si>
  <si>
    <t>Стимулирующие выплаты</t>
  </si>
  <si>
    <t>уральский коэффициент</t>
  </si>
  <si>
    <t xml:space="preserve">Итого заработная плата  в месяц </t>
  </si>
  <si>
    <t xml:space="preserve">За специфику учреждения </t>
  </si>
  <si>
    <t>Сельские (специалистам) 25%</t>
  </si>
  <si>
    <t>Вредные условия труда</t>
  </si>
  <si>
    <t>Ночные и праздничные</t>
  </si>
  <si>
    <t>Доплаты за проверку тетрадей, за заведование кабинетом, за классное руководство, внекл. по физкультуре, и т.п, ( по тарификации)</t>
  </si>
  <si>
    <t>Персональный  коэффициент</t>
  </si>
  <si>
    <t>За категорию или стаж, образование, доплаты молодым специалистам, за ученую степень, звания</t>
  </si>
  <si>
    <t>Выслуга, классность, книжный фонд</t>
  </si>
  <si>
    <t>Повышающий коэффициент по ПКГ</t>
  </si>
  <si>
    <t>Иные стимулирующие выплаты</t>
  </si>
  <si>
    <t>Ежемесячная стимулирующая надбавка педработникам</t>
  </si>
  <si>
    <t>Заведующий хозяйством</t>
  </si>
  <si>
    <t>Бухгалтер</t>
  </si>
  <si>
    <t>Специалист по охране труда</t>
  </si>
  <si>
    <t>Помощник воспитателя</t>
  </si>
  <si>
    <t>Кастелянша</t>
  </si>
  <si>
    <t>Повар</t>
  </si>
  <si>
    <t>Уборщик производственных и служебных помещений</t>
  </si>
  <si>
    <t>Учитель-дефектолог</t>
  </si>
  <si>
    <t>Учитель-логопед</t>
  </si>
  <si>
    <t>Педагог-психолог</t>
  </si>
  <si>
    <t>Музыкальный руководитель</t>
  </si>
  <si>
    <t xml:space="preserve">Минималь-ная ставка заработной платы </t>
  </si>
  <si>
    <t>Тьютор</t>
  </si>
  <si>
    <t>Унифицированная форма № Т-3
Утверждена Постановлением Госкомстата России
от 05.01.2004 № 1</t>
  </si>
  <si>
    <t>Код</t>
  </si>
  <si>
    <t>0301017</t>
  </si>
  <si>
    <t xml:space="preserve">Форма по ОКУД </t>
  </si>
  <si>
    <t xml:space="preserve">по ОКПО </t>
  </si>
  <si>
    <t>Наименование организации</t>
  </si>
  <si>
    <t>ШТАТНОЕ   РАСПИСАНИЕ</t>
  </si>
  <si>
    <t>Дата составления</t>
  </si>
  <si>
    <t>Номер документа</t>
  </si>
  <si>
    <t>УТВЕРЖДЕНО</t>
  </si>
  <si>
    <t>Учителя (по итогам тарификации)</t>
  </si>
  <si>
    <t>Итого по разделу 3</t>
  </si>
  <si>
    <t>Раздел 3. "Учителя" (по итогам тарификации)</t>
  </si>
  <si>
    <t>Итого компенсационные выплаты</t>
  </si>
  <si>
    <t>Итого стимулирующие выплаты</t>
  </si>
  <si>
    <t xml:space="preserve">Зам директора по УВР </t>
  </si>
  <si>
    <t xml:space="preserve">Заведующий библиотекой </t>
  </si>
  <si>
    <t xml:space="preserve">Секретарь </t>
  </si>
  <si>
    <t xml:space="preserve">Библитекарь </t>
  </si>
  <si>
    <t xml:space="preserve">Старший вожатый </t>
  </si>
  <si>
    <t>Социальный педагог</t>
  </si>
  <si>
    <t xml:space="preserve">Итого </t>
  </si>
  <si>
    <t>Зам директора по УВР (Дошкольное образование)</t>
  </si>
  <si>
    <t>Главный бухгалтер МКУ ЦБ МУО</t>
  </si>
  <si>
    <t>Н.В.Каракозова</t>
  </si>
  <si>
    <t>Методист</t>
  </si>
  <si>
    <t>Педагог-библиотекарь</t>
  </si>
  <si>
    <t>Педагог-организатор</t>
  </si>
  <si>
    <t>Художник-декаратор</t>
  </si>
  <si>
    <t>Концертмейстер</t>
  </si>
  <si>
    <t>Заведующий отделом</t>
  </si>
  <si>
    <t xml:space="preserve">Инспектор по кадрам </t>
  </si>
  <si>
    <t>Инженер-программист</t>
  </si>
  <si>
    <t xml:space="preserve">Электромонтер по ремонту эл. Оборудования </t>
  </si>
  <si>
    <t xml:space="preserve">Плотник </t>
  </si>
  <si>
    <t>Слесарь ремонтник</t>
  </si>
  <si>
    <t xml:space="preserve">М.Д. Суворова </t>
  </si>
  <si>
    <t>Муниципальное автономное  учреждение Детский оздоровительный лагерь   "Чайка"  городского округа город Уфа Республики Башкортостан</t>
  </si>
  <si>
    <t>Директор МАУ ДОЛ "Чайка"</t>
  </si>
  <si>
    <t>Штат в количестве  36,5 единицы</t>
  </si>
  <si>
    <t xml:space="preserve">Директор </t>
  </si>
  <si>
    <t xml:space="preserve">Зам директора по АХЧ </t>
  </si>
  <si>
    <t xml:space="preserve">Делопроизводитель </t>
  </si>
  <si>
    <t>Дворник</t>
  </si>
  <si>
    <t xml:space="preserve">Техник </t>
  </si>
  <si>
    <t>Врач</t>
  </si>
  <si>
    <t xml:space="preserve">Медицинская сестра </t>
  </si>
  <si>
    <t>Сестра хозяйка</t>
  </si>
  <si>
    <t>Санитарка</t>
  </si>
  <si>
    <t>Вожатый</t>
  </si>
  <si>
    <t>Зам директора по ВР</t>
  </si>
  <si>
    <t>Старший воспитатель</t>
  </si>
  <si>
    <t>Воспитатель</t>
  </si>
  <si>
    <t>Преподаватель-организатор</t>
  </si>
  <si>
    <t>Педагог дополнительного образования</t>
  </si>
  <si>
    <t xml:space="preserve">Инструктор по физической культуре </t>
  </si>
  <si>
    <t xml:space="preserve">Раздел  "Административный персонал" </t>
  </si>
  <si>
    <t>Раздел "Учебно-вспомогательный и обслуживающий персонал"</t>
  </si>
  <si>
    <t xml:space="preserve">Раздел "Административный персонал" </t>
  </si>
  <si>
    <t>Раздел "Воспитатели" (по итогам тарификации)</t>
  </si>
  <si>
    <t>Раздел "Прочие педагогические работники"</t>
  </si>
  <si>
    <t xml:space="preserve">Итого по разделу </t>
  </si>
  <si>
    <t>КРУГЛОГОДИЧНО за счет МЗ (в период организации смен за счет внебюджетных средств)</t>
  </si>
  <si>
    <t>НА ВРЕМЯ ОРГАНИЗАЦИИ СМЕН (1 смена за счет средств МЗ, остальные смены за счет внебюджетных средств)</t>
  </si>
  <si>
    <t>на период один год с " 01" января 2024 г.</t>
  </si>
  <si>
    <t>Доведение до МРОТ (22128,30 руб)</t>
  </si>
  <si>
    <t>Приказом организации № 57 от 29.12.2023  г.</t>
  </si>
  <si>
    <t>09.01.2024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</si>
</sst>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#,##0.0"/>
    <numFmt numFmtId="166" formatCode="#,##0.00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.5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.5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36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1" fillId="2" borderId="0">
      <alignment horizontal="center" vertical="center"/>
    </xf>
    <xf numFmtId="0" fontId="21" fillId="2" borderId="0">
      <alignment horizontal="right" vertical="center"/>
    </xf>
    <xf numFmtId="0" fontId="22" fillId="2" borderId="0">
      <alignment horizontal="left" vertical="center"/>
    </xf>
    <xf numFmtId="0" fontId="21" fillId="2" borderId="0">
      <alignment horizontal="center" vertical="center"/>
    </xf>
    <xf numFmtId="0" fontId="2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0">
    <xf numFmtId="0" fontId="0" fillId="0" borderId="0" xfId="0"/>
    <xf numFmtId="0" fontId="11" fillId="3" borderId="0" xfId="0" applyFont="1" applyFill="1"/>
    <xf numFmtId="0" fontId="12" fillId="3" borderId="0" xfId="6" applyFont="1" applyFill="1"/>
    <xf numFmtId="0" fontId="11" fillId="3" borderId="0" xfId="6" applyFont="1" applyFill="1"/>
    <xf numFmtId="0" fontId="12" fillId="3" borderId="0" xfId="6" applyFont="1" applyFill="1" applyAlignment="1"/>
    <xf numFmtId="0" fontId="0" fillId="3" borderId="0" xfId="0" applyFill="1"/>
    <xf numFmtId="0" fontId="22" fillId="3" borderId="0" xfId="3" applyFill="1" applyAlignment="1">
      <alignment vertical="center" wrapText="1"/>
    </xf>
    <xf numFmtId="0" fontId="11" fillId="3" borderId="0" xfId="0" applyFont="1" applyFill="1" applyAlignment="1"/>
    <xf numFmtId="0" fontId="21" fillId="3" borderId="1" xfId="4" applyFill="1" applyBorder="1" applyAlignment="1">
      <alignment horizontal="center" vertical="center" wrapText="1"/>
    </xf>
    <xf numFmtId="0" fontId="21" fillId="3" borderId="0" xfId="2" applyFill="1" applyAlignment="1">
      <alignment vertical="center" wrapText="1"/>
    </xf>
    <xf numFmtId="0" fontId="21" fillId="3" borderId="1" xfId="1" applyFill="1" applyBorder="1" applyAlignment="1">
      <alignment vertical="center" wrapText="1"/>
    </xf>
    <xf numFmtId="4" fontId="0" fillId="3" borderId="0" xfId="0" applyNumberFormat="1" applyFill="1"/>
    <xf numFmtId="0" fontId="3" fillId="3" borderId="0" xfId="6" applyFont="1" applyFill="1" applyAlignment="1">
      <alignment horizontal="left"/>
    </xf>
    <xf numFmtId="0" fontId="5" fillId="3" borderId="0" xfId="6" applyFont="1" applyFill="1" applyAlignment="1">
      <alignment horizontal="left"/>
    </xf>
    <xf numFmtId="0" fontId="0" fillId="3" borderId="0" xfId="0" applyFill="1" applyAlignment="1"/>
    <xf numFmtId="0" fontId="18" fillId="3" borderId="0" xfId="0" applyFont="1" applyFill="1"/>
    <xf numFmtId="0" fontId="13" fillId="3" borderId="0" xfId="6" applyFont="1" applyFill="1" applyAlignment="1">
      <alignment wrapText="1"/>
    </xf>
    <xf numFmtId="0" fontId="6" fillId="3" borderId="1" xfId="7" applyFont="1" applyFill="1" applyBorder="1" applyAlignment="1">
      <alignment horizontal="center" vertical="center" textRotation="90" wrapText="1"/>
    </xf>
    <xf numFmtId="164" fontId="0" fillId="3" borderId="0" xfId="0" applyNumberFormat="1" applyFill="1"/>
    <xf numFmtId="0" fontId="14" fillId="3" borderId="1" xfId="7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/>
    </xf>
    <xf numFmtId="0" fontId="9" fillId="3" borderId="0" xfId="0" applyFont="1" applyFill="1"/>
    <xf numFmtId="4" fontId="9" fillId="3" borderId="0" xfId="0" applyNumberFormat="1" applyFont="1" applyFill="1"/>
    <xf numFmtId="0" fontId="8" fillId="3" borderId="1" xfId="7" applyFont="1" applyFill="1" applyBorder="1" applyAlignment="1">
      <alignment horizontal="center"/>
    </xf>
    <xf numFmtId="0" fontId="8" fillId="3" borderId="1" xfId="0" applyFont="1" applyFill="1" applyBorder="1" applyAlignment="1">
      <alignment wrapText="1"/>
    </xf>
    <xf numFmtId="4" fontId="8" fillId="3" borderId="1" xfId="0" applyNumberFormat="1" applyFont="1" applyFill="1" applyBorder="1" applyAlignment="1">
      <alignment horizontal="right"/>
    </xf>
    <xf numFmtId="165" fontId="9" fillId="3" borderId="0" xfId="0" applyNumberFormat="1" applyFont="1" applyFill="1"/>
    <xf numFmtId="0" fontId="15" fillId="3" borderId="1" xfId="7" applyFont="1" applyFill="1" applyBorder="1" applyAlignment="1">
      <alignment horizontal="center"/>
    </xf>
    <xf numFmtId="0" fontId="15" fillId="3" borderId="1" xfId="0" applyFont="1" applyFill="1" applyBorder="1" applyAlignment="1">
      <alignment horizontal="left" wrapText="1"/>
    </xf>
    <xf numFmtId="4" fontId="15" fillId="3" borderId="1" xfId="0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8" fillId="3" borderId="0" xfId="0" applyFont="1" applyFill="1"/>
    <xf numFmtId="0" fontId="15" fillId="3" borderId="1" xfId="7" applyFont="1" applyFill="1" applyBorder="1" applyAlignment="1">
      <alignment horizontal="center" wrapText="1"/>
    </xf>
    <xf numFmtId="0" fontId="15" fillId="3" borderId="1" xfId="7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center" wrapText="1"/>
    </xf>
    <xf numFmtId="4" fontId="8" fillId="3" borderId="1" xfId="0" applyNumberFormat="1" applyFont="1" applyFill="1" applyBorder="1" applyAlignment="1">
      <alignment horizontal="right" wrapText="1"/>
    </xf>
    <xf numFmtId="0" fontId="15" fillId="3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wrapText="1"/>
    </xf>
    <xf numFmtId="4" fontId="15" fillId="3" borderId="1" xfId="0" applyNumberFormat="1" applyFont="1" applyFill="1" applyBorder="1" applyAlignment="1">
      <alignment horizontal="right" wrapText="1"/>
    </xf>
    <xf numFmtId="0" fontId="17" fillId="3" borderId="0" xfId="0" applyFont="1" applyFill="1"/>
    <xf numFmtId="165" fontId="17" fillId="3" borderId="0" xfId="0" applyNumberFormat="1" applyFont="1" applyFill="1"/>
    <xf numFmtId="0" fontId="19" fillId="3" borderId="0" xfId="0" applyFont="1" applyFill="1"/>
    <xf numFmtId="0" fontId="8" fillId="3" borderId="1" xfId="7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left" vertical="top" wrapText="1"/>
    </xf>
    <xf numFmtId="4" fontId="8" fillId="3" borderId="1" xfId="0" applyNumberFormat="1" applyFont="1" applyFill="1" applyBorder="1" applyAlignment="1">
      <alignment horizontal="right" vertical="top" wrapText="1"/>
    </xf>
    <xf numFmtId="166" fontId="8" fillId="3" borderId="1" xfId="0" applyNumberFormat="1" applyFont="1" applyFill="1" applyBorder="1" applyAlignment="1">
      <alignment horizontal="right" wrapText="1"/>
    </xf>
    <xf numFmtId="166" fontId="15" fillId="3" borderId="1" xfId="0" applyNumberFormat="1" applyFont="1" applyFill="1" applyBorder="1" applyAlignment="1">
      <alignment horizontal="right" wrapText="1"/>
    </xf>
    <xf numFmtId="0" fontId="5" fillId="3" borderId="0" xfId="0" applyFont="1" applyFill="1" applyAlignment="1">
      <alignment horizontal="center" wrapText="1"/>
    </xf>
    <xf numFmtId="0" fontId="5" fillId="3" borderId="0" xfId="0" applyFont="1" applyFill="1"/>
    <xf numFmtId="4" fontId="5" fillId="3" borderId="0" xfId="0" applyNumberFormat="1" applyFont="1" applyFill="1"/>
    <xf numFmtId="0" fontId="12" fillId="3" borderId="0" xfId="0" applyFont="1" applyFill="1"/>
    <xf numFmtId="0" fontId="6" fillId="3" borderId="0" xfId="0" applyFont="1" applyFill="1"/>
    <xf numFmtId="2" fontId="5" fillId="3" borderId="0" xfId="0" applyNumberFormat="1" applyFont="1" applyFill="1"/>
    <xf numFmtId="0" fontId="6" fillId="3" borderId="0" xfId="0" applyFont="1" applyFill="1" applyAlignment="1">
      <alignment horizontal="center" wrapText="1"/>
    </xf>
    <xf numFmtId="4" fontId="6" fillId="3" borderId="0" xfId="0" applyNumberFormat="1" applyFont="1" applyFill="1" applyAlignment="1"/>
    <xf numFmtId="0" fontId="12" fillId="3" borderId="0" xfId="0" applyFont="1" applyFill="1" applyAlignment="1"/>
    <xf numFmtId="4" fontId="6" fillId="3" borderId="0" xfId="0" applyNumberFormat="1" applyFont="1" applyFill="1"/>
    <xf numFmtId="164" fontId="6" fillId="3" borderId="0" xfId="8" applyFont="1" applyFill="1"/>
    <xf numFmtId="0" fontId="10" fillId="3" borderId="0" xfId="0" applyFont="1" applyFill="1"/>
    <xf numFmtId="0" fontId="4" fillId="3" borderId="0" xfId="0" applyFont="1" applyFill="1"/>
    <xf numFmtId="0" fontId="4" fillId="3" borderId="0" xfId="0" applyFont="1" applyFill="1" applyAlignment="1"/>
    <xf numFmtId="0" fontId="7" fillId="3" borderId="0" xfId="0" applyFont="1" applyFill="1" applyAlignment="1"/>
    <xf numFmtId="0" fontId="7" fillId="3" borderId="0" xfId="0" applyFont="1" applyFill="1" applyAlignment="1">
      <alignment horizontal="left" vertical="center"/>
    </xf>
    <xf numFmtId="0" fontId="7" fillId="3" borderId="0" xfId="0" applyFont="1" applyFill="1"/>
    <xf numFmtId="0" fontId="23" fillId="3" borderId="0" xfId="0" applyFont="1" applyFill="1"/>
    <xf numFmtId="0" fontId="14" fillId="3" borderId="4" xfId="7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textRotation="90" wrapText="1"/>
    </xf>
    <xf numFmtId="0" fontId="12" fillId="3" borderId="1" xfId="6" applyFont="1" applyFill="1" applyBorder="1" applyAlignment="1">
      <alignment horizontal="center"/>
    </xf>
    <xf numFmtId="0" fontId="12" fillId="3" borderId="0" xfId="6" applyFont="1" applyFill="1" applyAlignment="1">
      <alignment horizontal="left"/>
    </xf>
    <xf numFmtId="0" fontId="22" fillId="3" borderId="0" xfId="3" applyFill="1" applyAlignment="1">
      <alignment horizontal="left" vertical="center" wrapText="1"/>
    </xf>
    <xf numFmtId="0" fontId="11" fillId="3" borderId="0" xfId="0" applyFont="1" applyFill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21" fillId="3" borderId="0" xfId="2" applyFill="1" applyAlignment="1">
      <alignment horizontal="right" vertical="center" wrapText="1"/>
    </xf>
    <xf numFmtId="0" fontId="21" fillId="3" borderId="2" xfId="2" applyFill="1" applyBorder="1" applyAlignment="1">
      <alignment horizontal="right" vertical="center" wrapText="1"/>
    </xf>
    <xf numFmtId="0" fontId="16" fillId="3" borderId="3" xfId="0" applyFont="1" applyFill="1" applyBorder="1" applyAlignment="1">
      <alignment horizontal="center" vertical="top"/>
    </xf>
    <xf numFmtId="0" fontId="12" fillId="3" borderId="1" xfId="6" applyFont="1" applyFill="1" applyBorder="1" applyAlignment="1">
      <alignment horizontal="center"/>
    </xf>
    <xf numFmtId="0" fontId="11" fillId="3" borderId="1" xfId="6" applyFont="1" applyFill="1" applyBorder="1" applyAlignment="1">
      <alignment horizontal="center"/>
    </xf>
    <xf numFmtId="0" fontId="15" fillId="3" borderId="4" xfId="7" applyFont="1" applyFill="1" applyBorder="1" applyAlignment="1">
      <alignment horizontal="center"/>
    </xf>
    <xf numFmtId="0" fontId="15" fillId="3" borderId="5" xfId="7" applyFont="1" applyFill="1" applyBorder="1" applyAlignment="1">
      <alignment horizontal="center"/>
    </xf>
    <xf numFmtId="0" fontId="15" fillId="3" borderId="6" xfId="7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 wrapText="1"/>
    </xf>
    <xf numFmtId="0" fontId="15" fillId="3" borderId="5" xfId="0" applyFont="1" applyFill="1" applyBorder="1" applyAlignment="1">
      <alignment horizontal="center" wrapText="1"/>
    </xf>
    <xf numFmtId="0" fontId="15" fillId="3" borderId="6" xfId="0" applyFont="1" applyFill="1" applyBorder="1" applyAlignment="1">
      <alignment horizontal="center" wrapText="1"/>
    </xf>
    <xf numFmtId="14" fontId="11" fillId="3" borderId="1" xfId="6" applyNumberFormat="1" applyFont="1" applyFill="1" applyBorder="1" applyAlignment="1">
      <alignment horizontal="center"/>
    </xf>
    <xf numFmtId="0" fontId="12" fillId="3" borderId="0" xfId="6" applyFont="1" applyFill="1" applyAlignment="1">
      <alignment horizontal="left"/>
    </xf>
    <xf numFmtId="0" fontId="11" fillId="3" borderId="0" xfId="0" applyFont="1" applyFill="1" applyAlignment="1">
      <alignment horizontal="center"/>
    </xf>
    <xf numFmtId="0" fontId="12" fillId="3" borderId="0" xfId="6" applyFont="1" applyFill="1" applyAlignment="1">
      <alignment horizontal="left" wrapText="1"/>
    </xf>
    <xf numFmtId="0" fontId="15" fillId="3" borderId="4" xfId="7" applyFont="1" applyFill="1" applyBorder="1" applyAlignment="1">
      <alignment horizontal="center" wrapText="1"/>
    </xf>
    <xf numFmtId="0" fontId="15" fillId="3" borderId="5" xfId="7" applyFont="1" applyFill="1" applyBorder="1" applyAlignment="1">
      <alignment horizontal="center" wrapText="1"/>
    </xf>
    <xf numFmtId="0" fontId="15" fillId="3" borderId="6" xfId="7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wrapText="1"/>
    </xf>
    <xf numFmtId="0" fontId="24" fillId="3" borderId="6" xfId="0" applyFont="1" applyFill="1" applyBorder="1" applyAlignment="1">
      <alignment horizontal="center" wrapText="1"/>
    </xf>
    <xf numFmtId="0" fontId="6" fillId="3" borderId="1" xfId="7" applyFont="1" applyFill="1" applyBorder="1" applyAlignment="1">
      <alignment horizontal="center" vertical="center" wrapText="1"/>
    </xf>
  </cellXfs>
  <cellStyles count="10">
    <cellStyle name="S10" xfId="1" xr:uid="{00000000-0005-0000-0000-000000000000}"/>
    <cellStyle name="S11" xfId="2" xr:uid="{00000000-0005-0000-0000-000001000000}"/>
    <cellStyle name="S8" xfId="3" xr:uid="{00000000-0005-0000-0000-000002000000}"/>
    <cellStyle name="S9" xfId="4" xr:uid="{00000000-0005-0000-0000-000003000000}"/>
    <cellStyle name="Обычный" xfId="0" builtinId="0"/>
    <cellStyle name="Обычный 10 10 2 2" xfId="5" xr:uid="{00000000-0005-0000-0000-000005000000}"/>
    <cellStyle name="Обычный 2" xfId="6" xr:uid="{00000000-0005-0000-0000-000006000000}"/>
    <cellStyle name="Обычный_Формы расчетов по училищам на 2007 3" xfId="7" xr:uid="{00000000-0005-0000-0000-000007000000}"/>
    <cellStyle name="Финансовый" xfId="8" builtinId="3"/>
    <cellStyle name="Финансовый 2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4"/>
  <sheetViews>
    <sheetView tabSelected="1" view="pageBreakPreview" topLeftCell="A16" zoomScale="85" zoomScaleNormal="85" zoomScaleSheetLayoutView="85" workbookViewId="0">
      <selection activeCell="O8" sqref="O8:U8"/>
    </sheetView>
  </sheetViews>
  <sheetFormatPr defaultRowHeight="15" x14ac:dyDescent="0.25"/>
  <cols>
    <col min="1" max="1" width="4.28515625" style="5" customWidth="1"/>
    <col min="2" max="2" width="48.7109375" style="5" customWidth="1"/>
    <col min="3" max="3" width="9.140625" style="5"/>
    <col min="4" max="4" width="14.85546875" style="5" customWidth="1"/>
    <col min="5" max="5" width="14.140625" style="5" customWidth="1"/>
    <col min="6" max="7" width="6.5703125" style="5" customWidth="1"/>
    <col min="8" max="8" width="11.5703125" style="5" customWidth="1"/>
    <col min="9" max="9" width="6.7109375" style="5" customWidth="1"/>
    <col min="10" max="11" width="12.5703125" style="5" customWidth="1"/>
    <col min="12" max="12" width="11.85546875" style="5" customWidth="1"/>
    <col min="13" max="13" width="16" style="5" customWidth="1"/>
    <col min="14" max="14" width="8.5703125" style="5" customWidth="1"/>
    <col min="15" max="15" width="13.5703125" style="5" customWidth="1"/>
    <col min="16" max="16" width="12.7109375" style="5" customWidth="1"/>
    <col min="17" max="17" width="17.5703125" style="5" customWidth="1"/>
    <col min="18" max="18" width="10.5703125" style="5" customWidth="1"/>
    <col min="19" max="19" width="14" style="5" customWidth="1"/>
    <col min="20" max="20" width="11.85546875" style="5" customWidth="1"/>
    <col min="21" max="21" width="15.42578125" style="5" customWidth="1"/>
    <col min="22" max="22" width="16.42578125" style="5" hidden="1" customWidth="1"/>
    <col min="23" max="23" width="14.5703125" style="5" hidden="1" customWidth="1"/>
    <col min="24" max="24" width="9.140625" style="5" hidden="1" customWidth="1"/>
    <col min="25" max="25" width="13" style="5" hidden="1" customWidth="1"/>
    <col min="26" max="26" width="18.28515625" style="5" hidden="1" customWidth="1"/>
    <col min="27" max="27" width="14.140625" style="5" hidden="1" customWidth="1"/>
    <col min="28" max="16384" width="9.140625" style="5"/>
  </cols>
  <sheetData>
    <row r="1" spans="1:33" ht="44.25" customHeight="1" x14ac:dyDescent="0.3">
      <c r="A1" s="1"/>
      <c r="B1" s="1"/>
      <c r="C1" s="1"/>
      <c r="D1" s="2"/>
      <c r="E1" s="2"/>
      <c r="F1" s="3"/>
      <c r="G1" s="2"/>
      <c r="H1" s="2"/>
      <c r="I1" s="2"/>
      <c r="J1" s="2"/>
      <c r="K1" s="2"/>
      <c r="L1" s="3"/>
      <c r="M1" s="2"/>
      <c r="N1" s="2"/>
      <c r="O1" s="4"/>
      <c r="Q1" s="6"/>
      <c r="R1" s="71" t="s">
        <v>32</v>
      </c>
      <c r="S1" s="71"/>
      <c r="T1" s="71"/>
      <c r="U1" s="71"/>
    </row>
    <row r="2" spans="1:33" ht="18.75" x14ac:dyDescent="0.3">
      <c r="A2" s="1"/>
      <c r="B2" s="1"/>
      <c r="C2" s="1"/>
      <c r="D2" s="2"/>
      <c r="E2" s="2"/>
      <c r="F2" s="3"/>
      <c r="G2" s="2"/>
      <c r="H2" s="2"/>
      <c r="I2" s="2"/>
      <c r="J2" s="2"/>
      <c r="K2" s="2"/>
      <c r="L2" s="3"/>
      <c r="M2" s="2"/>
      <c r="N2" s="2"/>
      <c r="O2" s="4"/>
      <c r="P2" s="4"/>
      <c r="Q2" s="4"/>
      <c r="R2" s="7"/>
      <c r="S2" s="7"/>
      <c r="T2" s="1"/>
      <c r="U2" s="8" t="s">
        <v>33</v>
      </c>
    </row>
    <row r="3" spans="1:33" ht="18.75" customHeight="1" x14ac:dyDescent="0.25">
      <c r="A3" s="72" t="s">
        <v>69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4" t="s">
        <v>35</v>
      </c>
      <c r="S3" s="74"/>
      <c r="T3" s="75"/>
      <c r="U3" s="8" t="s">
        <v>34</v>
      </c>
    </row>
    <row r="4" spans="1:33" ht="18.75" x14ac:dyDescent="0.3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"/>
      <c r="S4" s="7"/>
      <c r="T4" s="9" t="s">
        <v>36</v>
      </c>
      <c r="U4" s="10"/>
    </row>
    <row r="5" spans="1:33" ht="18.75" x14ac:dyDescent="0.3">
      <c r="A5" s="76" t="s">
        <v>37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"/>
      <c r="S5" s="7"/>
      <c r="T5" s="1"/>
      <c r="V5" s="11"/>
    </row>
    <row r="6" spans="1:33" ht="18.75" x14ac:dyDescent="0.3">
      <c r="A6" s="1"/>
      <c r="B6" s="1"/>
      <c r="C6" s="1"/>
      <c r="G6" s="77" t="s">
        <v>40</v>
      </c>
      <c r="H6" s="77"/>
      <c r="I6" s="77"/>
      <c r="J6" s="69"/>
      <c r="K6" s="78" t="s">
        <v>39</v>
      </c>
      <c r="L6" s="78"/>
      <c r="M6" s="78"/>
      <c r="N6" s="2"/>
      <c r="O6" s="70"/>
      <c r="P6" s="12"/>
      <c r="Q6" s="13"/>
      <c r="R6" s="14"/>
      <c r="S6" s="14"/>
      <c r="V6" s="11"/>
    </row>
    <row r="7" spans="1:33" ht="18.75" x14ac:dyDescent="0.3">
      <c r="A7" s="1"/>
      <c r="C7" s="15" t="s">
        <v>38</v>
      </c>
      <c r="G7" s="77">
        <v>1</v>
      </c>
      <c r="H7" s="77"/>
      <c r="I7" s="77"/>
      <c r="J7" s="69"/>
      <c r="K7" s="85" t="s">
        <v>99</v>
      </c>
      <c r="L7" s="78"/>
      <c r="M7" s="78"/>
      <c r="N7" s="2"/>
      <c r="O7" s="86" t="s">
        <v>41</v>
      </c>
      <c r="P7" s="86"/>
      <c r="Q7" s="86"/>
      <c r="R7" s="86"/>
      <c r="S7" s="86"/>
      <c r="T7" s="86"/>
      <c r="U7" s="86"/>
      <c r="V7" s="11"/>
    </row>
    <row r="8" spans="1:33" ht="18.75" x14ac:dyDescent="0.3">
      <c r="A8" s="1"/>
      <c r="B8" s="1"/>
      <c r="C8" s="1"/>
      <c r="D8" s="2"/>
      <c r="E8" s="2"/>
      <c r="F8" s="3"/>
      <c r="G8" s="2"/>
      <c r="H8" s="2"/>
      <c r="I8" s="2"/>
      <c r="J8" s="2"/>
      <c r="K8" s="2"/>
      <c r="L8" s="3"/>
      <c r="M8" s="2"/>
      <c r="N8" s="2"/>
      <c r="O8" s="86" t="s">
        <v>98</v>
      </c>
      <c r="P8" s="86"/>
      <c r="Q8" s="86"/>
      <c r="R8" s="86"/>
      <c r="S8" s="86"/>
      <c r="T8" s="86"/>
      <c r="U8" s="86"/>
    </row>
    <row r="9" spans="1:33" ht="18.75" x14ac:dyDescent="0.3">
      <c r="A9" s="1"/>
      <c r="B9" s="1"/>
      <c r="C9" s="87" t="s">
        <v>96</v>
      </c>
      <c r="D9" s="87"/>
      <c r="E9" s="87"/>
      <c r="F9" s="87"/>
      <c r="G9" s="87"/>
      <c r="H9" s="87"/>
      <c r="I9" s="87"/>
      <c r="J9" s="87"/>
      <c r="K9" s="87"/>
      <c r="L9" s="16"/>
      <c r="M9" s="16"/>
      <c r="N9" s="16"/>
      <c r="O9" s="88" t="s">
        <v>71</v>
      </c>
      <c r="P9" s="88"/>
      <c r="Q9" s="88"/>
      <c r="R9" s="88"/>
      <c r="S9" s="88"/>
      <c r="T9" s="88"/>
      <c r="U9" s="88"/>
    </row>
    <row r="10" spans="1:33" ht="18.75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33" ht="30.75" customHeight="1" x14ac:dyDescent="0.7">
      <c r="A11" s="99" t="s">
        <v>0</v>
      </c>
      <c r="B11" s="99" t="s">
        <v>1</v>
      </c>
      <c r="C11" s="99" t="s">
        <v>2</v>
      </c>
      <c r="D11" s="99" t="s">
        <v>30</v>
      </c>
      <c r="E11" s="99" t="s">
        <v>3</v>
      </c>
      <c r="F11" s="92" t="s">
        <v>4</v>
      </c>
      <c r="G11" s="93"/>
      <c r="H11" s="93"/>
      <c r="I11" s="93"/>
      <c r="J11" s="94"/>
      <c r="K11" s="92" t="s">
        <v>5</v>
      </c>
      <c r="L11" s="93"/>
      <c r="M11" s="93"/>
      <c r="N11" s="93"/>
      <c r="O11" s="93"/>
      <c r="P11" s="93"/>
      <c r="Q11" s="93"/>
      <c r="R11" s="93"/>
      <c r="S11" s="94"/>
      <c r="T11" s="95" t="s">
        <v>6</v>
      </c>
      <c r="U11" s="96" t="s">
        <v>7</v>
      </c>
      <c r="AG11" s="66"/>
    </row>
    <row r="12" spans="1:33" ht="211.5" customHeight="1" x14ac:dyDescent="0.25">
      <c r="A12" s="99"/>
      <c r="B12" s="99"/>
      <c r="C12" s="99"/>
      <c r="D12" s="99"/>
      <c r="E12" s="99"/>
      <c r="F12" s="17" t="s">
        <v>8</v>
      </c>
      <c r="G12" s="17" t="s">
        <v>9</v>
      </c>
      <c r="H12" s="17" t="s">
        <v>10</v>
      </c>
      <c r="I12" s="17" t="s">
        <v>11</v>
      </c>
      <c r="J12" s="17" t="s">
        <v>45</v>
      </c>
      <c r="K12" s="68" t="s">
        <v>12</v>
      </c>
      <c r="L12" s="17" t="s">
        <v>13</v>
      </c>
      <c r="M12" s="68" t="s">
        <v>14</v>
      </c>
      <c r="N12" s="17" t="s">
        <v>15</v>
      </c>
      <c r="O12" s="17" t="s">
        <v>16</v>
      </c>
      <c r="P12" s="68" t="s">
        <v>17</v>
      </c>
      <c r="Q12" s="17" t="s">
        <v>97</v>
      </c>
      <c r="R12" s="17" t="s">
        <v>18</v>
      </c>
      <c r="S12" s="17" t="s">
        <v>46</v>
      </c>
      <c r="T12" s="95"/>
      <c r="U12" s="96"/>
      <c r="V12" s="11" t="e">
        <f>#REF!+C34+C37+C39+#REF!</f>
        <v>#REF!</v>
      </c>
      <c r="W12" s="11" t="e">
        <f>#REF!+U34+U37+U39+#REF!</f>
        <v>#REF!</v>
      </c>
      <c r="Y12" s="18" t="e">
        <f>W12*1.302*1.15</f>
        <v>#REF!</v>
      </c>
      <c r="Z12" s="18" t="e">
        <f>Y12*12</f>
        <v>#REF!</v>
      </c>
      <c r="AA12" s="18" t="e">
        <f>Y12*9</f>
        <v>#REF!</v>
      </c>
    </row>
    <row r="13" spans="1:33" x14ac:dyDescent="0.25">
      <c r="A13" s="19">
        <v>1</v>
      </c>
      <c r="B13" s="19">
        <v>2</v>
      </c>
      <c r="C13" s="19">
        <v>3</v>
      </c>
      <c r="D13" s="19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/>
      <c r="K13" s="20">
        <v>10</v>
      </c>
      <c r="L13" s="21">
        <v>11</v>
      </c>
      <c r="M13" s="21">
        <v>12</v>
      </c>
      <c r="N13" s="21">
        <v>13</v>
      </c>
      <c r="O13" s="21">
        <v>14</v>
      </c>
      <c r="P13" s="21">
        <v>15</v>
      </c>
      <c r="Q13" s="21">
        <v>16</v>
      </c>
      <c r="R13" s="21"/>
      <c r="S13" s="21"/>
      <c r="T13" s="21">
        <v>17</v>
      </c>
      <c r="U13" s="21">
        <v>18</v>
      </c>
    </row>
    <row r="14" spans="1:33" x14ac:dyDescent="0.25">
      <c r="A14" s="67"/>
      <c r="B14" s="97" t="s">
        <v>94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8"/>
    </row>
    <row r="15" spans="1:33" ht="15" customHeight="1" x14ac:dyDescent="0.25">
      <c r="A15" s="79" t="s">
        <v>88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1"/>
      <c r="V15" s="22"/>
      <c r="W15" s="23"/>
      <c r="AA15" s="18" t="e">
        <f>Y12*10</f>
        <v>#REF!</v>
      </c>
    </row>
    <row r="16" spans="1:33" x14ac:dyDescent="0.25">
      <c r="A16" s="24">
        <v>1</v>
      </c>
      <c r="B16" s="25" t="s">
        <v>72</v>
      </c>
      <c r="C16" s="26">
        <v>1</v>
      </c>
      <c r="D16" s="26">
        <v>11390</v>
      </c>
      <c r="E16" s="26">
        <f>D16*C16</f>
        <v>11390</v>
      </c>
      <c r="F16" s="26"/>
      <c r="G16" s="26"/>
      <c r="H16" s="26"/>
      <c r="I16" s="26"/>
      <c r="J16" s="26">
        <f t="shared" ref="J16:J22" si="0">SUM(F16:I16)</f>
        <v>0</v>
      </c>
      <c r="K16" s="26"/>
      <c r="L16" s="26"/>
      <c r="M16" s="26"/>
      <c r="N16" s="26"/>
      <c r="O16" s="26">
        <f>D16*3</f>
        <v>34170</v>
      </c>
      <c r="P16" s="26"/>
      <c r="Q16" s="26">
        <v>0</v>
      </c>
      <c r="R16" s="26"/>
      <c r="S16" s="26">
        <f t="shared" ref="S16:S22" si="1">SUM(K16:R16)</f>
        <v>34170</v>
      </c>
      <c r="T16" s="26">
        <f t="shared" ref="T16:T22" si="2">(E16+J16+S16)*15%</f>
        <v>6834</v>
      </c>
      <c r="U16" s="26">
        <f t="shared" ref="U16:U22" si="3">E16+J16+S16+T16</f>
        <v>52394</v>
      </c>
      <c r="V16" s="22">
        <f>C16*10912</f>
        <v>10912</v>
      </c>
      <c r="W16" s="27">
        <f>(U16-V16)/1.15</f>
        <v>36071.304347826088</v>
      </c>
    </row>
    <row r="17" spans="1:27" ht="39" hidden="1" customHeight="1" x14ac:dyDescent="0.25">
      <c r="A17" s="24">
        <v>2</v>
      </c>
      <c r="B17" s="25" t="s">
        <v>54</v>
      </c>
      <c r="C17" s="26"/>
      <c r="D17" s="26"/>
      <c r="E17" s="26">
        <f t="shared" ref="E17:E22" si="4">D17*C17</f>
        <v>0</v>
      </c>
      <c r="F17" s="26"/>
      <c r="G17" s="26"/>
      <c r="H17" s="26"/>
      <c r="I17" s="26"/>
      <c r="J17" s="26">
        <f t="shared" si="0"/>
        <v>0</v>
      </c>
      <c r="K17" s="26"/>
      <c r="L17" s="26"/>
      <c r="M17" s="26"/>
      <c r="N17" s="26"/>
      <c r="O17" s="26"/>
      <c r="P17" s="26"/>
      <c r="Q17" s="26">
        <f>18678.3/1.15*C17-P17-O17-N17-M17-L17-K17-J17-E17</f>
        <v>0</v>
      </c>
      <c r="R17" s="26"/>
      <c r="S17" s="26">
        <f t="shared" si="1"/>
        <v>0</v>
      </c>
      <c r="T17" s="26">
        <f t="shared" si="2"/>
        <v>0</v>
      </c>
      <c r="U17" s="26">
        <f t="shared" si="3"/>
        <v>0</v>
      </c>
      <c r="V17" s="22">
        <f t="shared" ref="V17:V77" si="5">C17*10912</f>
        <v>0</v>
      </c>
      <c r="W17" s="27">
        <f t="shared" ref="W17:W77" si="6">(U17-V17)/1.15</f>
        <v>0</v>
      </c>
    </row>
    <row r="18" spans="1:27" hidden="1" x14ac:dyDescent="0.25">
      <c r="A18" s="24">
        <v>3</v>
      </c>
      <c r="B18" s="25" t="s">
        <v>47</v>
      </c>
      <c r="C18" s="26"/>
      <c r="D18" s="26"/>
      <c r="E18" s="26">
        <f t="shared" si="4"/>
        <v>0</v>
      </c>
      <c r="F18" s="26"/>
      <c r="G18" s="26"/>
      <c r="H18" s="26"/>
      <c r="I18" s="26"/>
      <c r="J18" s="26">
        <f t="shared" si="0"/>
        <v>0</v>
      </c>
      <c r="K18" s="26"/>
      <c r="L18" s="26"/>
      <c r="M18" s="26"/>
      <c r="N18" s="26"/>
      <c r="O18" s="26"/>
      <c r="P18" s="26"/>
      <c r="Q18" s="26">
        <f t="shared" ref="Q18:Q22" si="7">18678.3/1.15*C18-P18-O18-N18-M18-L18-K18-J18-E18</f>
        <v>0</v>
      </c>
      <c r="R18" s="26"/>
      <c r="S18" s="26">
        <f t="shared" si="1"/>
        <v>0</v>
      </c>
      <c r="T18" s="26">
        <f t="shared" si="2"/>
        <v>0</v>
      </c>
      <c r="U18" s="26">
        <f t="shared" si="3"/>
        <v>0</v>
      </c>
      <c r="V18" s="22">
        <f t="shared" si="5"/>
        <v>0</v>
      </c>
      <c r="W18" s="27">
        <f t="shared" si="6"/>
        <v>0</v>
      </c>
    </row>
    <row r="19" spans="1:27" x14ac:dyDescent="0.25">
      <c r="A19" s="24">
        <v>2</v>
      </c>
      <c r="B19" s="25" t="s">
        <v>73</v>
      </c>
      <c r="C19" s="26">
        <v>1</v>
      </c>
      <c r="D19" s="26">
        <v>10251</v>
      </c>
      <c r="E19" s="26">
        <f t="shared" si="4"/>
        <v>10251</v>
      </c>
      <c r="F19" s="26"/>
      <c r="G19" s="26"/>
      <c r="H19" s="26"/>
      <c r="I19" s="26"/>
      <c r="J19" s="26">
        <f t="shared" si="0"/>
        <v>0</v>
      </c>
      <c r="K19" s="26"/>
      <c r="L19" s="26"/>
      <c r="M19" s="26"/>
      <c r="N19" s="26"/>
      <c r="O19" s="26">
        <f>D19*1.8</f>
        <v>18451.8</v>
      </c>
      <c r="P19" s="26"/>
      <c r="Q19" s="26">
        <v>0</v>
      </c>
      <c r="R19" s="26"/>
      <c r="S19" s="26">
        <f>SUM(K19:R19)</f>
        <v>18451.8</v>
      </c>
      <c r="T19" s="26">
        <f>(E19+J19+S19)*15%</f>
        <v>4305.42</v>
      </c>
      <c r="U19" s="26">
        <f>E19+J19+S19+T19</f>
        <v>33008.22</v>
      </c>
      <c r="V19" s="22">
        <f t="shared" si="5"/>
        <v>10912</v>
      </c>
      <c r="W19" s="27">
        <f t="shared" si="6"/>
        <v>19214.104347826091</v>
      </c>
    </row>
    <row r="20" spans="1:27" ht="15" hidden="1" customHeight="1" x14ac:dyDescent="0.25">
      <c r="A20" s="24">
        <v>6</v>
      </c>
      <c r="B20" s="25" t="s">
        <v>48</v>
      </c>
      <c r="C20" s="26"/>
      <c r="D20" s="26"/>
      <c r="E20" s="26">
        <f t="shared" si="4"/>
        <v>0</v>
      </c>
      <c r="F20" s="26"/>
      <c r="G20" s="26"/>
      <c r="H20" s="26"/>
      <c r="I20" s="26"/>
      <c r="J20" s="26">
        <f t="shared" si="0"/>
        <v>0</v>
      </c>
      <c r="K20" s="26"/>
      <c r="L20" s="26"/>
      <c r="M20" s="26"/>
      <c r="N20" s="26"/>
      <c r="O20" s="26"/>
      <c r="P20" s="26"/>
      <c r="Q20" s="26">
        <f t="shared" si="7"/>
        <v>0</v>
      </c>
      <c r="R20" s="26"/>
      <c r="S20" s="26">
        <f t="shared" si="1"/>
        <v>0</v>
      </c>
      <c r="T20" s="26">
        <f t="shared" si="2"/>
        <v>0</v>
      </c>
      <c r="U20" s="26">
        <f t="shared" si="3"/>
        <v>0</v>
      </c>
      <c r="V20" s="22">
        <f t="shared" si="5"/>
        <v>0</v>
      </c>
      <c r="W20" s="27">
        <f t="shared" si="6"/>
        <v>0</v>
      </c>
    </row>
    <row r="21" spans="1:27" hidden="1" x14ac:dyDescent="0.25">
      <c r="A21" s="24">
        <v>7</v>
      </c>
      <c r="B21" s="25" t="s">
        <v>62</v>
      </c>
      <c r="C21" s="26"/>
      <c r="D21" s="26"/>
      <c r="E21" s="26">
        <f t="shared" si="4"/>
        <v>0</v>
      </c>
      <c r="F21" s="26"/>
      <c r="G21" s="26"/>
      <c r="H21" s="26"/>
      <c r="I21" s="26"/>
      <c r="J21" s="26">
        <f t="shared" si="0"/>
        <v>0</v>
      </c>
      <c r="K21" s="26"/>
      <c r="L21" s="26"/>
      <c r="M21" s="26"/>
      <c r="N21" s="26"/>
      <c r="O21" s="26"/>
      <c r="P21" s="26"/>
      <c r="Q21" s="26">
        <f t="shared" si="7"/>
        <v>0</v>
      </c>
      <c r="R21" s="26"/>
      <c r="S21" s="26">
        <f t="shared" si="1"/>
        <v>0</v>
      </c>
      <c r="T21" s="26">
        <f t="shared" si="2"/>
        <v>0</v>
      </c>
      <c r="U21" s="26">
        <f t="shared" si="3"/>
        <v>0</v>
      </c>
      <c r="V21" s="22">
        <f t="shared" si="5"/>
        <v>0</v>
      </c>
      <c r="W21" s="27">
        <f t="shared" si="6"/>
        <v>0</v>
      </c>
    </row>
    <row r="22" spans="1:27" ht="15" hidden="1" customHeight="1" x14ac:dyDescent="0.25">
      <c r="A22" s="24">
        <v>8</v>
      </c>
      <c r="B22" s="25"/>
      <c r="C22" s="26"/>
      <c r="D22" s="26"/>
      <c r="E22" s="26">
        <f t="shared" si="4"/>
        <v>0</v>
      </c>
      <c r="F22" s="26"/>
      <c r="G22" s="26"/>
      <c r="H22" s="26"/>
      <c r="I22" s="26"/>
      <c r="J22" s="26">
        <f t="shared" si="0"/>
        <v>0</v>
      </c>
      <c r="K22" s="26"/>
      <c r="L22" s="26"/>
      <c r="M22" s="26"/>
      <c r="N22" s="26"/>
      <c r="O22" s="26"/>
      <c r="P22" s="26"/>
      <c r="Q22" s="26">
        <f t="shared" si="7"/>
        <v>0</v>
      </c>
      <c r="R22" s="26"/>
      <c r="S22" s="26">
        <f t="shared" si="1"/>
        <v>0</v>
      </c>
      <c r="T22" s="26">
        <f t="shared" si="2"/>
        <v>0</v>
      </c>
      <c r="U22" s="26">
        <f t="shared" si="3"/>
        <v>0</v>
      </c>
      <c r="V22" s="22">
        <f t="shared" si="5"/>
        <v>0</v>
      </c>
      <c r="W22" s="27">
        <f t="shared" si="6"/>
        <v>0</v>
      </c>
    </row>
    <row r="23" spans="1:27" x14ac:dyDescent="0.25">
      <c r="A23" s="28"/>
      <c r="B23" s="29" t="s">
        <v>93</v>
      </c>
      <c r="C23" s="30">
        <f t="shared" ref="C23:AA23" si="8">SUM(C16:C22)</f>
        <v>2</v>
      </c>
      <c r="D23" s="30">
        <f t="shared" si="8"/>
        <v>21641</v>
      </c>
      <c r="E23" s="30">
        <f t="shared" si="8"/>
        <v>21641</v>
      </c>
      <c r="F23" s="30">
        <f t="shared" si="8"/>
        <v>0</v>
      </c>
      <c r="G23" s="30">
        <f t="shared" si="8"/>
        <v>0</v>
      </c>
      <c r="H23" s="30">
        <f t="shared" si="8"/>
        <v>0</v>
      </c>
      <c r="I23" s="30">
        <f t="shared" si="8"/>
        <v>0</v>
      </c>
      <c r="J23" s="30">
        <f t="shared" si="8"/>
        <v>0</v>
      </c>
      <c r="K23" s="30">
        <f t="shared" si="8"/>
        <v>0</v>
      </c>
      <c r="L23" s="30">
        <f t="shared" si="8"/>
        <v>0</v>
      </c>
      <c r="M23" s="30">
        <f t="shared" si="8"/>
        <v>0</v>
      </c>
      <c r="N23" s="30">
        <f t="shared" si="8"/>
        <v>0</v>
      </c>
      <c r="O23" s="30">
        <f t="shared" si="8"/>
        <v>52621.8</v>
      </c>
      <c r="P23" s="30">
        <f t="shared" si="8"/>
        <v>0</v>
      </c>
      <c r="Q23" s="30">
        <f t="shared" si="8"/>
        <v>0</v>
      </c>
      <c r="R23" s="30">
        <f t="shared" si="8"/>
        <v>0</v>
      </c>
      <c r="S23" s="30">
        <f t="shared" si="8"/>
        <v>52621.8</v>
      </c>
      <c r="T23" s="30">
        <f t="shared" si="8"/>
        <v>11139.42</v>
      </c>
      <c r="U23" s="30">
        <f t="shared" si="8"/>
        <v>85402.22</v>
      </c>
      <c r="V23" s="30">
        <f t="shared" si="8"/>
        <v>21824</v>
      </c>
      <c r="W23" s="30">
        <f t="shared" si="8"/>
        <v>55285.408695652179</v>
      </c>
      <c r="X23" s="30">
        <f t="shared" si="8"/>
        <v>0</v>
      </c>
      <c r="Y23" s="30">
        <f t="shared" si="8"/>
        <v>0</v>
      </c>
      <c r="Z23" s="30">
        <f t="shared" si="8"/>
        <v>0</v>
      </c>
      <c r="AA23" s="30">
        <f t="shared" si="8"/>
        <v>0</v>
      </c>
    </row>
    <row r="24" spans="1:27" x14ac:dyDescent="0.25">
      <c r="A24" s="82" t="s">
        <v>89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4"/>
      <c r="V24" s="22">
        <f t="shared" si="5"/>
        <v>0</v>
      </c>
      <c r="W24" s="27">
        <f t="shared" si="6"/>
        <v>0</v>
      </c>
    </row>
    <row r="25" spans="1:27" hidden="1" x14ac:dyDescent="0.25">
      <c r="A25" s="24">
        <v>1</v>
      </c>
      <c r="B25" s="31" t="s">
        <v>50</v>
      </c>
      <c r="C25" s="26"/>
      <c r="D25" s="26"/>
      <c r="E25" s="26">
        <f t="shared" ref="E25:E42" si="9">D25*C25</f>
        <v>0</v>
      </c>
      <c r="F25" s="26"/>
      <c r="G25" s="26"/>
      <c r="H25" s="26"/>
      <c r="I25" s="26"/>
      <c r="J25" s="26">
        <f>SUM(F25:I25)</f>
        <v>0</v>
      </c>
      <c r="K25" s="26"/>
      <c r="L25" s="26"/>
      <c r="M25" s="26"/>
      <c r="N25" s="26"/>
      <c r="O25" s="26"/>
      <c r="P25" s="26"/>
      <c r="Q25" s="26">
        <f t="shared" ref="Q25:Q30" si="10">18678.3/1.15*C25-P25-O25-N25-M25-L25-K25-J25-E25</f>
        <v>0</v>
      </c>
      <c r="R25" s="26"/>
      <c r="S25" s="26">
        <f>SUM(K25:R25)</f>
        <v>0</v>
      </c>
      <c r="T25" s="26">
        <f>(E25+J25+S25)*15%</f>
        <v>0</v>
      </c>
      <c r="U25" s="26">
        <f>E25+J25+S25+T25</f>
        <v>0</v>
      </c>
      <c r="V25" s="22">
        <f>C25*10912</f>
        <v>0</v>
      </c>
      <c r="W25" s="27">
        <f>(U25-V25)/1.15</f>
        <v>0</v>
      </c>
      <c r="Y25" s="5" t="e">
        <f>U25/C25</f>
        <v>#DIV/0!</v>
      </c>
    </row>
    <row r="26" spans="1:27" hidden="1" x14ac:dyDescent="0.25">
      <c r="A26" s="24">
        <v>2</v>
      </c>
      <c r="B26" s="31" t="s">
        <v>20</v>
      </c>
      <c r="C26" s="26"/>
      <c r="D26" s="26"/>
      <c r="E26" s="26">
        <f t="shared" si="9"/>
        <v>0</v>
      </c>
      <c r="F26" s="26"/>
      <c r="G26" s="26"/>
      <c r="H26" s="26"/>
      <c r="I26" s="26"/>
      <c r="J26" s="26">
        <f t="shared" ref="J26:J39" si="11">SUM(F26:I26)</f>
        <v>0</v>
      </c>
      <c r="K26" s="26"/>
      <c r="L26" s="26"/>
      <c r="M26" s="26"/>
      <c r="N26" s="26"/>
      <c r="O26" s="26"/>
      <c r="P26" s="26"/>
      <c r="Q26" s="26">
        <f t="shared" si="10"/>
        <v>0</v>
      </c>
      <c r="R26" s="26"/>
      <c r="S26" s="26">
        <f t="shared" ref="S26:S39" si="12">SUM(K26:R26)</f>
        <v>0</v>
      </c>
      <c r="T26" s="26">
        <f t="shared" ref="T26:T39" si="13">(E26+J26+S26)*15%</f>
        <v>0</v>
      </c>
      <c r="U26" s="26">
        <f t="shared" ref="U26:U39" si="14">E26+J26+S26+T26</f>
        <v>0</v>
      </c>
      <c r="V26" s="22">
        <f t="shared" si="5"/>
        <v>0</v>
      </c>
      <c r="W26" s="27">
        <f t="shared" si="6"/>
        <v>0</v>
      </c>
      <c r="Y26" s="5" t="e">
        <f>U26/C26</f>
        <v>#DIV/0!</v>
      </c>
    </row>
    <row r="27" spans="1:27" hidden="1" x14ac:dyDescent="0.25">
      <c r="A27" s="24">
        <v>3</v>
      </c>
      <c r="B27" s="25" t="s">
        <v>19</v>
      </c>
      <c r="C27" s="26"/>
      <c r="D27" s="26"/>
      <c r="E27" s="26">
        <f t="shared" si="9"/>
        <v>0</v>
      </c>
      <c r="F27" s="26"/>
      <c r="G27" s="26"/>
      <c r="H27" s="26"/>
      <c r="I27" s="26"/>
      <c r="J27" s="26">
        <f t="shared" si="11"/>
        <v>0</v>
      </c>
      <c r="K27" s="26"/>
      <c r="L27" s="26"/>
      <c r="M27" s="26"/>
      <c r="N27" s="26"/>
      <c r="O27" s="26"/>
      <c r="P27" s="26"/>
      <c r="Q27" s="26">
        <f t="shared" si="10"/>
        <v>0</v>
      </c>
      <c r="R27" s="26"/>
      <c r="S27" s="26">
        <f t="shared" si="12"/>
        <v>0</v>
      </c>
      <c r="T27" s="26">
        <f t="shared" si="13"/>
        <v>0</v>
      </c>
      <c r="U27" s="26">
        <f t="shared" si="14"/>
        <v>0</v>
      </c>
      <c r="V27" s="22">
        <f t="shared" si="5"/>
        <v>0</v>
      </c>
      <c r="W27" s="27">
        <f t="shared" si="6"/>
        <v>0</v>
      </c>
      <c r="Y27" s="5" t="e">
        <f t="shared" ref="Y27:Y39" si="15">U27/C27</f>
        <v>#DIV/0!</v>
      </c>
    </row>
    <row r="28" spans="1:27" hidden="1" x14ac:dyDescent="0.25">
      <c r="A28" s="24">
        <v>6</v>
      </c>
      <c r="B28" s="31" t="s">
        <v>63</v>
      </c>
      <c r="C28" s="26"/>
      <c r="D28" s="26"/>
      <c r="E28" s="26">
        <f t="shared" si="9"/>
        <v>0</v>
      </c>
      <c r="F28" s="26"/>
      <c r="G28" s="26"/>
      <c r="H28" s="26"/>
      <c r="I28" s="26"/>
      <c r="J28" s="26">
        <f t="shared" si="11"/>
        <v>0</v>
      </c>
      <c r="K28" s="26"/>
      <c r="L28" s="26"/>
      <c r="M28" s="26"/>
      <c r="N28" s="26"/>
      <c r="O28" s="26"/>
      <c r="P28" s="26"/>
      <c r="Q28" s="26">
        <f t="shared" si="10"/>
        <v>0</v>
      </c>
      <c r="R28" s="26"/>
      <c r="S28" s="26">
        <f t="shared" si="12"/>
        <v>0</v>
      </c>
      <c r="T28" s="26">
        <f t="shared" si="13"/>
        <v>0</v>
      </c>
      <c r="U28" s="26">
        <f t="shared" si="14"/>
        <v>0</v>
      </c>
      <c r="V28" s="22">
        <f t="shared" si="5"/>
        <v>0</v>
      </c>
      <c r="W28" s="27">
        <f t="shared" si="6"/>
        <v>0</v>
      </c>
      <c r="Y28" s="5" t="e">
        <f t="shared" si="15"/>
        <v>#DIV/0!</v>
      </c>
    </row>
    <row r="29" spans="1:27" hidden="1" x14ac:dyDescent="0.25">
      <c r="A29" s="24">
        <v>7</v>
      </c>
      <c r="B29" s="32" t="s">
        <v>21</v>
      </c>
      <c r="C29" s="26"/>
      <c r="D29" s="26"/>
      <c r="E29" s="26">
        <f t="shared" si="9"/>
        <v>0</v>
      </c>
      <c r="F29" s="26"/>
      <c r="G29" s="26"/>
      <c r="H29" s="26"/>
      <c r="I29" s="26"/>
      <c r="J29" s="26">
        <f t="shared" si="11"/>
        <v>0</v>
      </c>
      <c r="K29" s="26"/>
      <c r="L29" s="26"/>
      <c r="M29" s="26"/>
      <c r="N29" s="26"/>
      <c r="O29" s="26"/>
      <c r="P29" s="26"/>
      <c r="Q29" s="26">
        <f t="shared" si="10"/>
        <v>0</v>
      </c>
      <c r="R29" s="26"/>
      <c r="S29" s="26">
        <f t="shared" si="12"/>
        <v>0</v>
      </c>
      <c r="T29" s="26">
        <f t="shared" si="13"/>
        <v>0</v>
      </c>
      <c r="U29" s="26">
        <f t="shared" si="14"/>
        <v>0</v>
      </c>
      <c r="V29" s="22">
        <f t="shared" si="5"/>
        <v>0</v>
      </c>
      <c r="W29" s="27">
        <f t="shared" si="6"/>
        <v>0</v>
      </c>
      <c r="Y29" s="5" t="e">
        <f t="shared" si="15"/>
        <v>#DIV/0!</v>
      </c>
    </row>
    <row r="30" spans="1:27" hidden="1" x14ac:dyDescent="0.25">
      <c r="A30" s="24">
        <v>8</v>
      </c>
      <c r="B30" s="31" t="s">
        <v>22</v>
      </c>
      <c r="C30" s="26"/>
      <c r="D30" s="26"/>
      <c r="E30" s="26">
        <f t="shared" si="9"/>
        <v>0</v>
      </c>
      <c r="F30" s="26"/>
      <c r="G30" s="26"/>
      <c r="H30" s="26"/>
      <c r="I30" s="26"/>
      <c r="J30" s="26">
        <f t="shared" si="11"/>
        <v>0</v>
      </c>
      <c r="K30" s="26"/>
      <c r="L30" s="26"/>
      <c r="M30" s="26"/>
      <c r="N30" s="26"/>
      <c r="O30" s="26"/>
      <c r="P30" s="26"/>
      <c r="Q30" s="26">
        <f t="shared" si="10"/>
        <v>0</v>
      </c>
      <c r="R30" s="26"/>
      <c r="S30" s="26">
        <f t="shared" si="12"/>
        <v>0</v>
      </c>
      <c r="T30" s="26">
        <f t="shared" si="13"/>
        <v>0</v>
      </c>
      <c r="U30" s="26">
        <f t="shared" si="14"/>
        <v>0</v>
      </c>
      <c r="V30" s="22">
        <f t="shared" si="5"/>
        <v>0</v>
      </c>
      <c r="W30" s="27">
        <f t="shared" si="6"/>
        <v>0</v>
      </c>
      <c r="Y30" s="5" t="e">
        <f t="shared" si="15"/>
        <v>#DIV/0!</v>
      </c>
    </row>
    <row r="31" spans="1:27" x14ac:dyDescent="0.25">
      <c r="A31" s="24">
        <v>1</v>
      </c>
      <c r="B31" s="31" t="s">
        <v>74</v>
      </c>
      <c r="C31" s="26">
        <v>0.5</v>
      </c>
      <c r="D31" s="26">
        <v>4741</v>
      </c>
      <c r="E31" s="26">
        <f t="shared" si="9"/>
        <v>2370.5</v>
      </c>
      <c r="F31" s="26"/>
      <c r="G31" s="26"/>
      <c r="H31" s="26"/>
      <c r="I31" s="26"/>
      <c r="J31" s="26">
        <f t="shared" si="11"/>
        <v>0</v>
      </c>
      <c r="K31" s="26"/>
      <c r="L31" s="26"/>
      <c r="M31" s="26"/>
      <c r="N31" s="26"/>
      <c r="O31" s="26"/>
      <c r="P31" s="26"/>
      <c r="Q31" s="26">
        <f>22128.3/1.15*C31-P31-O31-N31-M31-L31-K31-J31-E31</f>
        <v>7250.5</v>
      </c>
      <c r="R31" s="26"/>
      <c r="S31" s="26">
        <f t="shared" si="12"/>
        <v>7250.5</v>
      </c>
      <c r="T31" s="26">
        <f t="shared" si="13"/>
        <v>1443.1499999999999</v>
      </c>
      <c r="U31" s="26">
        <f t="shared" si="14"/>
        <v>11064.15</v>
      </c>
      <c r="V31" s="22">
        <f t="shared" si="5"/>
        <v>5456</v>
      </c>
      <c r="W31" s="27">
        <f t="shared" si="6"/>
        <v>4876.652173913044</v>
      </c>
      <c r="Y31" s="5">
        <f t="shared" si="15"/>
        <v>22128.3</v>
      </c>
    </row>
    <row r="32" spans="1:27" hidden="1" x14ac:dyDescent="0.25">
      <c r="A32" s="24">
        <v>10</v>
      </c>
      <c r="B32" s="31" t="s">
        <v>49</v>
      </c>
      <c r="C32" s="26"/>
      <c r="D32" s="26"/>
      <c r="E32" s="26">
        <f t="shared" si="9"/>
        <v>0</v>
      </c>
      <c r="F32" s="26"/>
      <c r="G32" s="26"/>
      <c r="H32" s="26"/>
      <c r="I32" s="26"/>
      <c r="J32" s="26">
        <f t="shared" si="11"/>
        <v>0</v>
      </c>
      <c r="K32" s="26"/>
      <c r="L32" s="26"/>
      <c r="M32" s="26"/>
      <c r="N32" s="26"/>
      <c r="O32" s="26"/>
      <c r="P32" s="26"/>
      <c r="Q32" s="26">
        <f t="shared" ref="Q32:Q42" si="16">22128.3/1.15*C32-P32-O32-N32-M32-L32-K32-J32-E32</f>
        <v>0</v>
      </c>
      <c r="R32" s="26"/>
      <c r="S32" s="26">
        <f t="shared" si="12"/>
        <v>0</v>
      </c>
      <c r="T32" s="26">
        <f t="shared" si="13"/>
        <v>0</v>
      </c>
      <c r="U32" s="26">
        <f t="shared" si="14"/>
        <v>0</v>
      </c>
      <c r="V32" s="22">
        <f t="shared" si="5"/>
        <v>0</v>
      </c>
      <c r="W32" s="27">
        <f t="shared" si="6"/>
        <v>0</v>
      </c>
      <c r="Y32" s="5" t="e">
        <f t="shared" si="15"/>
        <v>#DIV/0!</v>
      </c>
    </row>
    <row r="33" spans="1:27" ht="30" hidden="1" x14ac:dyDescent="0.25">
      <c r="A33" s="24">
        <v>11</v>
      </c>
      <c r="B33" s="31" t="s">
        <v>65</v>
      </c>
      <c r="C33" s="26"/>
      <c r="D33" s="26"/>
      <c r="E33" s="26">
        <f t="shared" si="9"/>
        <v>0</v>
      </c>
      <c r="F33" s="26"/>
      <c r="G33" s="26"/>
      <c r="H33" s="26"/>
      <c r="I33" s="26"/>
      <c r="J33" s="26">
        <f t="shared" si="11"/>
        <v>0</v>
      </c>
      <c r="K33" s="26"/>
      <c r="L33" s="26"/>
      <c r="M33" s="26"/>
      <c r="N33" s="26"/>
      <c r="O33" s="26"/>
      <c r="P33" s="26"/>
      <c r="Q33" s="26">
        <f t="shared" si="16"/>
        <v>0</v>
      </c>
      <c r="R33" s="26"/>
      <c r="S33" s="26">
        <f t="shared" si="12"/>
        <v>0</v>
      </c>
      <c r="T33" s="26">
        <f t="shared" si="13"/>
        <v>0</v>
      </c>
      <c r="U33" s="26">
        <f t="shared" si="14"/>
        <v>0</v>
      </c>
      <c r="V33" s="22">
        <f t="shared" si="5"/>
        <v>0</v>
      </c>
      <c r="W33" s="27"/>
      <c r="Y33" s="5" t="e">
        <f t="shared" si="15"/>
        <v>#DIV/0!</v>
      </c>
    </row>
    <row r="34" spans="1:27" hidden="1" x14ac:dyDescent="0.25">
      <c r="A34" s="24">
        <v>12</v>
      </c>
      <c r="B34" s="31" t="s">
        <v>23</v>
      </c>
      <c r="C34" s="26"/>
      <c r="D34" s="26"/>
      <c r="E34" s="26">
        <f t="shared" si="9"/>
        <v>0</v>
      </c>
      <c r="F34" s="26"/>
      <c r="G34" s="26"/>
      <c r="H34" s="26"/>
      <c r="I34" s="26"/>
      <c r="J34" s="26">
        <f t="shared" si="11"/>
        <v>0</v>
      </c>
      <c r="K34" s="26"/>
      <c r="L34" s="26"/>
      <c r="M34" s="26"/>
      <c r="N34" s="26"/>
      <c r="O34" s="26"/>
      <c r="P34" s="26"/>
      <c r="Q34" s="26">
        <f t="shared" si="16"/>
        <v>0</v>
      </c>
      <c r="R34" s="26"/>
      <c r="S34" s="26">
        <f t="shared" si="12"/>
        <v>0</v>
      </c>
      <c r="T34" s="26">
        <f t="shared" si="13"/>
        <v>0</v>
      </c>
      <c r="U34" s="26">
        <f t="shared" si="14"/>
        <v>0</v>
      </c>
      <c r="V34" s="22">
        <f t="shared" si="5"/>
        <v>0</v>
      </c>
      <c r="W34" s="27">
        <f t="shared" si="6"/>
        <v>0</v>
      </c>
      <c r="Y34" s="5" t="e">
        <f t="shared" si="15"/>
        <v>#DIV/0!</v>
      </c>
    </row>
    <row r="35" spans="1:27" hidden="1" x14ac:dyDescent="0.25">
      <c r="A35" s="24">
        <v>13</v>
      </c>
      <c r="B35" s="31" t="s">
        <v>24</v>
      </c>
      <c r="C35" s="26"/>
      <c r="D35" s="26"/>
      <c r="E35" s="26">
        <f t="shared" si="9"/>
        <v>0</v>
      </c>
      <c r="F35" s="26"/>
      <c r="G35" s="26"/>
      <c r="H35" s="26"/>
      <c r="I35" s="26"/>
      <c r="J35" s="26">
        <f t="shared" si="11"/>
        <v>0</v>
      </c>
      <c r="K35" s="26"/>
      <c r="L35" s="26"/>
      <c r="M35" s="26"/>
      <c r="N35" s="26"/>
      <c r="O35" s="26"/>
      <c r="P35" s="26"/>
      <c r="Q35" s="26">
        <f t="shared" si="16"/>
        <v>0</v>
      </c>
      <c r="R35" s="26"/>
      <c r="S35" s="26">
        <f t="shared" si="12"/>
        <v>0</v>
      </c>
      <c r="T35" s="26">
        <f t="shared" si="13"/>
        <v>0</v>
      </c>
      <c r="U35" s="26">
        <f t="shared" si="14"/>
        <v>0</v>
      </c>
      <c r="V35" s="22">
        <f t="shared" si="5"/>
        <v>0</v>
      </c>
      <c r="W35" s="27">
        <f t="shared" si="6"/>
        <v>0</v>
      </c>
      <c r="Y35" s="5" t="e">
        <f t="shared" si="15"/>
        <v>#DIV/0!</v>
      </c>
    </row>
    <row r="36" spans="1:27" hidden="1" x14ac:dyDescent="0.25">
      <c r="A36" s="24">
        <v>14</v>
      </c>
      <c r="B36" s="33" t="s">
        <v>66</v>
      </c>
      <c r="C36" s="26"/>
      <c r="D36" s="26"/>
      <c r="E36" s="26">
        <f t="shared" si="9"/>
        <v>0</v>
      </c>
      <c r="F36" s="26"/>
      <c r="G36" s="26"/>
      <c r="H36" s="26"/>
      <c r="I36" s="26"/>
      <c r="J36" s="26">
        <f t="shared" si="11"/>
        <v>0</v>
      </c>
      <c r="K36" s="26"/>
      <c r="L36" s="26"/>
      <c r="M36" s="26"/>
      <c r="N36" s="26"/>
      <c r="O36" s="26"/>
      <c r="P36" s="26"/>
      <c r="Q36" s="26">
        <f t="shared" si="16"/>
        <v>0</v>
      </c>
      <c r="R36" s="26"/>
      <c r="S36" s="26">
        <f t="shared" si="12"/>
        <v>0</v>
      </c>
      <c r="T36" s="26">
        <f t="shared" si="13"/>
        <v>0</v>
      </c>
      <c r="U36" s="26">
        <f t="shared" si="14"/>
        <v>0</v>
      </c>
      <c r="V36" s="22">
        <f t="shared" si="5"/>
        <v>0</v>
      </c>
      <c r="W36" s="27">
        <f t="shared" si="6"/>
        <v>0</v>
      </c>
      <c r="Y36" s="5" t="e">
        <f t="shared" si="15"/>
        <v>#DIV/0!</v>
      </c>
    </row>
    <row r="37" spans="1:27" ht="30" hidden="1" x14ac:dyDescent="0.25">
      <c r="A37" s="24">
        <v>15</v>
      </c>
      <c r="B37" s="31" t="s">
        <v>25</v>
      </c>
      <c r="C37" s="26"/>
      <c r="D37" s="26"/>
      <c r="E37" s="26">
        <f t="shared" si="9"/>
        <v>0</v>
      </c>
      <c r="F37" s="26"/>
      <c r="G37" s="26"/>
      <c r="H37" s="26"/>
      <c r="I37" s="26"/>
      <c r="J37" s="26">
        <f t="shared" si="11"/>
        <v>0</v>
      </c>
      <c r="K37" s="26"/>
      <c r="L37" s="26"/>
      <c r="M37" s="26"/>
      <c r="N37" s="26"/>
      <c r="O37" s="26"/>
      <c r="P37" s="26"/>
      <c r="Q37" s="26">
        <f t="shared" si="16"/>
        <v>0</v>
      </c>
      <c r="R37" s="26"/>
      <c r="S37" s="26">
        <f t="shared" si="12"/>
        <v>0</v>
      </c>
      <c r="T37" s="26">
        <f t="shared" si="13"/>
        <v>0</v>
      </c>
      <c r="U37" s="26">
        <f t="shared" si="14"/>
        <v>0</v>
      </c>
      <c r="V37" s="22">
        <f t="shared" si="5"/>
        <v>0</v>
      </c>
      <c r="W37" s="27">
        <f t="shared" si="6"/>
        <v>0</v>
      </c>
      <c r="Y37" s="5" t="e">
        <f t="shared" si="15"/>
        <v>#DIV/0!</v>
      </c>
    </row>
    <row r="38" spans="1:27" hidden="1" x14ac:dyDescent="0.25">
      <c r="A38" s="24">
        <v>16</v>
      </c>
      <c r="B38" s="31" t="s">
        <v>67</v>
      </c>
      <c r="C38" s="26"/>
      <c r="D38" s="26"/>
      <c r="E38" s="26">
        <f t="shared" si="9"/>
        <v>0</v>
      </c>
      <c r="F38" s="26"/>
      <c r="G38" s="26"/>
      <c r="H38" s="26"/>
      <c r="I38" s="26"/>
      <c r="J38" s="26">
        <f t="shared" si="11"/>
        <v>0</v>
      </c>
      <c r="K38" s="26"/>
      <c r="L38" s="26"/>
      <c r="M38" s="26"/>
      <c r="N38" s="26"/>
      <c r="O38" s="26"/>
      <c r="P38" s="26"/>
      <c r="Q38" s="26">
        <f t="shared" si="16"/>
        <v>0</v>
      </c>
      <c r="R38" s="26"/>
      <c r="S38" s="26">
        <f t="shared" si="12"/>
        <v>0</v>
      </c>
      <c r="T38" s="26">
        <f t="shared" si="13"/>
        <v>0</v>
      </c>
      <c r="U38" s="26">
        <f t="shared" si="14"/>
        <v>0</v>
      </c>
      <c r="V38" s="22">
        <f t="shared" si="5"/>
        <v>0</v>
      </c>
      <c r="W38" s="27">
        <f t="shared" si="6"/>
        <v>0</v>
      </c>
      <c r="Y38" s="5" t="e">
        <f t="shared" si="15"/>
        <v>#DIV/0!</v>
      </c>
    </row>
    <row r="39" spans="1:27" x14ac:dyDescent="0.25">
      <c r="A39" s="24">
        <v>2</v>
      </c>
      <c r="B39" s="31" t="s">
        <v>75</v>
      </c>
      <c r="C39" s="26">
        <v>3</v>
      </c>
      <c r="D39" s="26">
        <v>4122</v>
      </c>
      <c r="E39" s="26">
        <f t="shared" si="9"/>
        <v>12366</v>
      </c>
      <c r="F39" s="26"/>
      <c r="G39" s="26"/>
      <c r="H39" s="26"/>
      <c r="I39" s="26"/>
      <c r="J39" s="26">
        <f t="shared" si="11"/>
        <v>0</v>
      </c>
      <c r="K39" s="26"/>
      <c r="L39" s="26"/>
      <c r="M39" s="26"/>
      <c r="N39" s="26"/>
      <c r="O39" s="26"/>
      <c r="P39" s="26"/>
      <c r="Q39" s="26">
        <f t="shared" si="16"/>
        <v>45360</v>
      </c>
      <c r="R39" s="26"/>
      <c r="S39" s="26">
        <f t="shared" si="12"/>
        <v>45360</v>
      </c>
      <c r="T39" s="26">
        <f t="shared" si="13"/>
        <v>8658.9</v>
      </c>
      <c r="U39" s="26">
        <f t="shared" si="14"/>
        <v>66384.899999999994</v>
      </c>
      <c r="V39" s="22">
        <f t="shared" si="5"/>
        <v>32736</v>
      </c>
      <c r="W39" s="27">
        <f t="shared" si="6"/>
        <v>29259.913043478256</v>
      </c>
      <c r="Y39" s="5">
        <f t="shared" si="15"/>
        <v>22128.3</v>
      </c>
    </row>
    <row r="40" spans="1:27" hidden="1" x14ac:dyDescent="0.25">
      <c r="A40" s="24">
        <v>21</v>
      </c>
      <c r="B40" s="31" t="s">
        <v>60</v>
      </c>
      <c r="C40" s="26"/>
      <c r="D40" s="26"/>
      <c r="E40" s="26">
        <f t="shared" si="9"/>
        <v>0</v>
      </c>
      <c r="F40" s="26"/>
      <c r="G40" s="26"/>
      <c r="H40" s="26"/>
      <c r="I40" s="26"/>
      <c r="J40" s="26">
        <f>SUM(F40:I40)</f>
        <v>0</v>
      </c>
      <c r="K40" s="26"/>
      <c r="L40" s="26"/>
      <c r="M40" s="26"/>
      <c r="N40" s="26"/>
      <c r="O40" s="26"/>
      <c r="P40" s="26"/>
      <c r="Q40" s="26">
        <f t="shared" si="16"/>
        <v>0</v>
      </c>
      <c r="R40" s="26"/>
      <c r="S40" s="26">
        <f>SUM(K40:R40)</f>
        <v>0</v>
      </c>
      <c r="T40" s="26">
        <f>(E40+J40+S40)*15%</f>
        <v>0</v>
      </c>
      <c r="U40" s="26">
        <f>E40+J40+S40+T40</f>
        <v>0</v>
      </c>
      <c r="V40" s="22"/>
      <c r="W40" s="27"/>
    </row>
    <row r="41" spans="1:27" hidden="1" x14ac:dyDescent="0.25">
      <c r="A41" s="24">
        <v>22</v>
      </c>
      <c r="B41" s="31" t="s">
        <v>64</v>
      </c>
      <c r="C41" s="26"/>
      <c r="D41" s="26"/>
      <c r="E41" s="26">
        <f t="shared" si="9"/>
        <v>0</v>
      </c>
      <c r="F41" s="26"/>
      <c r="G41" s="26"/>
      <c r="H41" s="26"/>
      <c r="I41" s="26"/>
      <c r="J41" s="26">
        <f>SUM(F41:I41)</f>
        <v>0</v>
      </c>
      <c r="K41" s="26"/>
      <c r="L41" s="26"/>
      <c r="M41" s="26"/>
      <c r="N41" s="26"/>
      <c r="O41" s="26"/>
      <c r="P41" s="26"/>
      <c r="Q41" s="26">
        <f t="shared" si="16"/>
        <v>0</v>
      </c>
      <c r="R41" s="26"/>
      <c r="S41" s="26">
        <f>SUM(K41:R41)</f>
        <v>0</v>
      </c>
      <c r="T41" s="26">
        <f>(E41+J41+S41)*15%</f>
        <v>0</v>
      </c>
      <c r="U41" s="26">
        <f>E41+J41+S41+T41</f>
        <v>0</v>
      </c>
      <c r="V41" s="22"/>
      <c r="W41" s="27"/>
    </row>
    <row r="42" spans="1:27" x14ac:dyDescent="0.25">
      <c r="A42" s="24">
        <v>3</v>
      </c>
      <c r="B42" s="31" t="s">
        <v>76</v>
      </c>
      <c r="C42" s="26">
        <v>1</v>
      </c>
      <c r="D42" s="26">
        <v>5771</v>
      </c>
      <c r="E42" s="26">
        <f t="shared" si="9"/>
        <v>5771</v>
      </c>
      <c r="F42" s="26"/>
      <c r="G42" s="26"/>
      <c r="H42" s="26"/>
      <c r="I42" s="26"/>
      <c r="J42" s="26">
        <f>SUM(F42:I42)</f>
        <v>0</v>
      </c>
      <c r="K42" s="26"/>
      <c r="L42" s="26"/>
      <c r="M42" s="26"/>
      <c r="N42" s="26"/>
      <c r="O42" s="26"/>
      <c r="P42" s="26"/>
      <c r="Q42" s="26">
        <f t="shared" si="16"/>
        <v>13471</v>
      </c>
      <c r="R42" s="26"/>
      <c r="S42" s="26">
        <f>SUM(K42:R42)</f>
        <v>13471</v>
      </c>
      <c r="T42" s="26">
        <f>(E42+J42+S42)*15%</f>
        <v>2886.2999999999997</v>
      </c>
      <c r="U42" s="26">
        <f>E42+J42+S42+T42</f>
        <v>22128.3</v>
      </c>
      <c r="V42" s="22">
        <f>C42*10912</f>
        <v>10912</v>
      </c>
      <c r="W42" s="27">
        <f>(U42-V42)/1.15</f>
        <v>9753.3043478260879</v>
      </c>
      <c r="Y42" s="5">
        <f>U42/C42</f>
        <v>22128.3</v>
      </c>
    </row>
    <row r="43" spans="1:27" x14ac:dyDescent="0.25">
      <c r="A43" s="28"/>
      <c r="B43" s="29" t="s">
        <v>93</v>
      </c>
      <c r="C43" s="30">
        <f t="shared" ref="C43:U43" si="17">SUM(C25:C42)</f>
        <v>4.5</v>
      </c>
      <c r="D43" s="30">
        <f t="shared" si="17"/>
        <v>14634</v>
      </c>
      <c r="E43" s="30">
        <f t="shared" si="17"/>
        <v>20507.5</v>
      </c>
      <c r="F43" s="30">
        <f t="shared" si="17"/>
        <v>0</v>
      </c>
      <c r="G43" s="30">
        <f t="shared" si="17"/>
        <v>0</v>
      </c>
      <c r="H43" s="30">
        <f t="shared" si="17"/>
        <v>0</v>
      </c>
      <c r="I43" s="30">
        <f t="shared" si="17"/>
        <v>0</v>
      </c>
      <c r="J43" s="30">
        <f t="shared" si="17"/>
        <v>0</v>
      </c>
      <c r="K43" s="30">
        <f t="shared" si="17"/>
        <v>0</v>
      </c>
      <c r="L43" s="30">
        <f t="shared" si="17"/>
        <v>0</v>
      </c>
      <c r="M43" s="30">
        <f t="shared" si="17"/>
        <v>0</v>
      </c>
      <c r="N43" s="30">
        <f t="shared" si="17"/>
        <v>0</v>
      </c>
      <c r="O43" s="30">
        <f t="shared" si="17"/>
        <v>0</v>
      </c>
      <c r="P43" s="30">
        <f t="shared" si="17"/>
        <v>0</v>
      </c>
      <c r="Q43" s="30">
        <f t="shared" si="17"/>
        <v>66081.5</v>
      </c>
      <c r="R43" s="30">
        <f t="shared" si="17"/>
        <v>0</v>
      </c>
      <c r="S43" s="30">
        <f t="shared" si="17"/>
        <v>66081.5</v>
      </c>
      <c r="T43" s="30">
        <f t="shared" si="17"/>
        <v>12988.349999999999</v>
      </c>
      <c r="U43" s="30">
        <f t="shared" si="17"/>
        <v>99577.349999999991</v>
      </c>
      <c r="V43" s="22">
        <f t="shared" si="5"/>
        <v>49104</v>
      </c>
      <c r="W43" s="27">
        <f t="shared" si="6"/>
        <v>43889.869565217385</v>
      </c>
    </row>
    <row r="44" spans="1:27" x14ac:dyDescent="0.25">
      <c r="A44" s="79" t="s">
        <v>95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1"/>
      <c r="V44" s="22"/>
      <c r="W44" s="27"/>
    </row>
    <row r="45" spans="1:27" ht="15" customHeight="1" x14ac:dyDescent="0.25">
      <c r="A45" s="79" t="s">
        <v>90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1"/>
      <c r="V45" s="22"/>
      <c r="W45" s="23"/>
      <c r="AA45" s="18">
        <f>Y42*10</f>
        <v>221283</v>
      </c>
    </row>
    <row r="46" spans="1:27" x14ac:dyDescent="0.25">
      <c r="A46" s="24">
        <v>1</v>
      </c>
      <c r="B46" s="25" t="s">
        <v>82</v>
      </c>
      <c r="C46" s="26">
        <v>1</v>
      </c>
      <c r="D46" s="26">
        <v>10251</v>
      </c>
      <c r="E46" s="26">
        <f>D46*C46</f>
        <v>10251</v>
      </c>
      <c r="F46" s="26"/>
      <c r="G46" s="26"/>
      <c r="H46" s="26"/>
      <c r="I46" s="26"/>
      <c r="J46" s="26">
        <f>SUM(F46:I46)</f>
        <v>0</v>
      </c>
      <c r="K46" s="26"/>
      <c r="L46" s="26"/>
      <c r="M46" s="26"/>
      <c r="N46" s="26"/>
      <c r="O46" s="26"/>
      <c r="P46" s="26"/>
      <c r="Q46" s="26">
        <f>22128.3/1.15*C46-P46-O46-N46-M46-L46-K46-J46-E46</f>
        <v>8991</v>
      </c>
      <c r="R46" s="26"/>
      <c r="S46" s="26">
        <f>SUM(K46:R46)</f>
        <v>8991</v>
      </c>
      <c r="T46" s="26">
        <f>(E46+J46+S46)*15%</f>
        <v>2886.2999999999997</v>
      </c>
      <c r="U46" s="26">
        <f>E46+J46+S46+T46</f>
        <v>22128.3</v>
      </c>
      <c r="V46" s="22">
        <f>C46*10912</f>
        <v>10912</v>
      </c>
      <c r="W46" s="27">
        <f>(U46-V46)/1.15</f>
        <v>9753.3043478260879</v>
      </c>
    </row>
    <row r="47" spans="1:27" x14ac:dyDescent="0.25">
      <c r="A47" s="28"/>
      <c r="B47" s="29" t="s">
        <v>93</v>
      </c>
      <c r="C47" s="30">
        <f>SUM(C46)</f>
        <v>1</v>
      </c>
      <c r="D47" s="30">
        <f>SUM(D46)</f>
        <v>10251</v>
      </c>
      <c r="E47" s="30">
        <f t="shared" ref="E47:U47" si="18">SUM(E46)</f>
        <v>10251</v>
      </c>
      <c r="F47" s="30">
        <f t="shared" si="18"/>
        <v>0</v>
      </c>
      <c r="G47" s="30">
        <f t="shared" si="18"/>
        <v>0</v>
      </c>
      <c r="H47" s="30">
        <f t="shared" si="18"/>
        <v>0</v>
      </c>
      <c r="I47" s="30">
        <f t="shared" si="18"/>
        <v>0</v>
      </c>
      <c r="J47" s="30">
        <f t="shared" si="18"/>
        <v>0</v>
      </c>
      <c r="K47" s="30">
        <f t="shared" si="18"/>
        <v>0</v>
      </c>
      <c r="L47" s="30">
        <f t="shared" si="18"/>
        <v>0</v>
      </c>
      <c r="M47" s="30">
        <f t="shared" si="18"/>
        <v>0</v>
      </c>
      <c r="N47" s="30">
        <f t="shared" si="18"/>
        <v>0</v>
      </c>
      <c r="O47" s="30">
        <f t="shared" si="18"/>
        <v>0</v>
      </c>
      <c r="P47" s="30">
        <f t="shared" si="18"/>
        <v>0</v>
      </c>
      <c r="Q47" s="30">
        <f t="shared" si="18"/>
        <v>8991</v>
      </c>
      <c r="R47" s="30">
        <f t="shared" si="18"/>
        <v>0</v>
      </c>
      <c r="S47" s="30">
        <f t="shared" si="18"/>
        <v>8991</v>
      </c>
      <c r="T47" s="30">
        <f t="shared" si="18"/>
        <v>2886.2999999999997</v>
      </c>
      <c r="U47" s="30">
        <f t="shared" si="18"/>
        <v>22128.3</v>
      </c>
      <c r="V47" s="30">
        <f t="shared" ref="V47:AA47" si="19">SUM(V40:V46)</f>
        <v>70928</v>
      </c>
      <c r="W47" s="30">
        <f t="shared" si="19"/>
        <v>63396.47826086956</v>
      </c>
      <c r="X47" s="30">
        <f t="shared" si="19"/>
        <v>0</v>
      </c>
      <c r="Y47" s="30">
        <f t="shared" si="19"/>
        <v>22128.3</v>
      </c>
      <c r="Z47" s="30">
        <f t="shared" si="19"/>
        <v>0</v>
      </c>
      <c r="AA47" s="30">
        <f t="shared" si="19"/>
        <v>221283</v>
      </c>
    </row>
    <row r="48" spans="1:27" x14ac:dyDescent="0.25">
      <c r="A48" s="82" t="s">
        <v>89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4"/>
      <c r="V48" s="22">
        <f t="shared" ref="V48" si="20">C48*10912</f>
        <v>0</v>
      </c>
      <c r="W48" s="27">
        <f t="shared" ref="W48" si="21">(U48-V48)/1.15</f>
        <v>0</v>
      </c>
    </row>
    <row r="49" spans="1:25" x14ac:dyDescent="0.25">
      <c r="A49" s="24">
        <v>1</v>
      </c>
      <c r="B49" s="31" t="s">
        <v>77</v>
      </c>
      <c r="C49" s="26">
        <v>1</v>
      </c>
      <c r="D49" s="26">
        <v>8244</v>
      </c>
      <c r="E49" s="26">
        <f>D49*C49</f>
        <v>8244</v>
      </c>
      <c r="F49" s="26"/>
      <c r="G49" s="26"/>
      <c r="H49" s="26"/>
      <c r="I49" s="26"/>
      <c r="J49" s="26">
        <f>SUM(F49:I49)</f>
        <v>0</v>
      </c>
      <c r="K49" s="26"/>
      <c r="L49" s="26"/>
      <c r="M49" s="26"/>
      <c r="N49" s="26"/>
      <c r="O49" s="26"/>
      <c r="P49" s="26"/>
      <c r="Q49" s="26">
        <f>22128.3/1.15*C49-P49-O49-N49-M49-L49-K49-J49-E49</f>
        <v>10998</v>
      </c>
      <c r="R49" s="26"/>
      <c r="S49" s="26">
        <f>SUM(K49:R49)</f>
        <v>10998</v>
      </c>
      <c r="T49" s="26">
        <f>(E49+J49+S49)*15%</f>
        <v>2886.2999999999997</v>
      </c>
      <c r="U49" s="26">
        <f>E49+J49+S49+T49</f>
        <v>22128.3</v>
      </c>
      <c r="V49" s="22">
        <f>C49*10912</f>
        <v>10912</v>
      </c>
      <c r="W49" s="27">
        <f>(U49-V49)/1.15</f>
        <v>9753.3043478260879</v>
      </c>
      <c r="Y49" s="5">
        <f>U49/C49</f>
        <v>22128.3</v>
      </c>
    </row>
    <row r="50" spans="1:25" x14ac:dyDescent="0.25">
      <c r="A50" s="24">
        <v>2</v>
      </c>
      <c r="B50" s="31" t="s">
        <v>78</v>
      </c>
      <c r="C50" s="26">
        <v>1</v>
      </c>
      <c r="D50" s="26">
        <v>6802</v>
      </c>
      <c r="E50" s="26">
        <f>D50*C50</f>
        <v>6802</v>
      </c>
      <c r="F50" s="26"/>
      <c r="G50" s="26"/>
      <c r="H50" s="26"/>
      <c r="I50" s="26"/>
      <c r="J50" s="26">
        <f>SUM(F50:I50)</f>
        <v>0</v>
      </c>
      <c r="K50" s="26"/>
      <c r="L50" s="26"/>
      <c r="M50" s="26"/>
      <c r="N50" s="26"/>
      <c r="O50" s="26"/>
      <c r="P50" s="26"/>
      <c r="Q50" s="26">
        <f t="shared" ref="Q50:Q53" si="22">22128.3/1.15*C50-P50-O50-N50-M50-L50-K50-J50-E50</f>
        <v>12440</v>
      </c>
      <c r="R50" s="26"/>
      <c r="S50" s="26">
        <f>SUM(K50:R50)</f>
        <v>12440</v>
      </c>
      <c r="T50" s="26">
        <f>(E50+J50+S50)*15%</f>
        <v>2886.2999999999997</v>
      </c>
      <c r="U50" s="26">
        <f>E50+J50+S50+T50</f>
        <v>22128.3</v>
      </c>
      <c r="V50" s="22">
        <f>C50*10912</f>
        <v>10912</v>
      </c>
      <c r="W50" s="27">
        <f>(U50-V50)/1.15</f>
        <v>9753.3043478260879</v>
      </c>
      <c r="Y50" s="5">
        <f>U50/C50</f>
        <v>22128.3</v>
      </c>
    </row>
    <row r="51" spans="1:25" x14ac:dyDescent="0.25">
      <c r="A51" s="24">
        <v>3</v>
      </c>
      <c r="B51" s="31" t="s">
        <v>79</v>
      </c>
      <c r="C51" s="26">
        <v>1</v>
      </c>
      <c r="D51" s="26">
        <v>4122</v>
      </c>
      <c r="E51" s="26">
        <f>D51*C51</f>
        <v>4122</v>
      </c>
      <c r="F51" s="26"/>
      <c r="G51" s="26"/>
      <c r="H51" s="26"/>
      <c r="I51" s="26"/>
      <c r="J51" s="26">
        <f>SUM(F51:I51)</f>
        <v>0</v>
      </c>
      <c r="K51" s="26"/>
      <c r="L51" s="26"/>
      <c r="M51" s="26"/>
      <c r="N51" s="26"/>
      <c r="O51" s="26"/>
      <c r="P51" s="26"/>
      <c r="Q51" s="26">
        <f t="shared" si="22"/>
        <v>15120</v>
      </c>
      <c r="R51" s="26"/>
      <c r="S51" s="26">
        <f>SUM(K51:R51)</f>
        <v>15120</v>
      </c>
      <c r="T51" s="26">
        <f>(E51+J51+S51)*15%</f>
        <v>2886.2999999999997</v>
      </c>
      <c r="U51" s="26">
        <f>E51+J51+S51+T51</f>
        <v>22128.3</v>
      </c>
      <c r="V51" s="22">
        <f>C51*10912</f>
        <v>10912</v>
      </c>
      <c r="W51" s="27">
        <f>(U51-V51)/1.15</f>
        <v>9753.3043478260879</v>
      </c>
      <c r="Y51" s="5">
        <f>U51/C51</f>
        <v>22128.3</v>
      </c>
    </row>
    <row r="52" spans="1:25" x14ac:dyDescent="0.25">
      <c r="A52" s="24">
        <v>4</v>
      </c>
      <c r="B52" s="31" t="s">
        <v>80</v>
      </c>
      <c r="C52" s="26">
        <v>1</v>
      </c>
      <c r="D52" s="26">
        <v>4122</v>
      </c>
      <c r="E52" s="26">
        <f>D52*C52</f>
        <v>4122</v>
      </c>
      <c r="F52" s="26"/>
      <c r="G52" s="26"/>
      <c r="H52" s="26"/>
      <c r="I52" s="26"/>
      <c r="J52" s="26">
        <f>SUM(F52:I52)</f>
        <v>0</v>
      </c>
      <c r="K52" s="26"/>
      <c r="L52" s="26"/>
      <c r="M52" s="26"/>
      <c r="N52" s="26"/>
      <c r="O52" s="26"/>
      <c r="P52" s="26"/>
      <c r="Q52" s="26">
        <f t="shared" si="22"/>
        <v>15120</v>
      </c>
      <c r="R52" s="26"/>
      <c r="S52" s="26">
        <f>SUM(K52:R52)</f>
        <v>15120</v>
      </c>
      <c r="T52" s="26">
        <f>(E52+J52+S52)*15%</f>
        <v>2886.2999999999997</v>
      </c>
      <c r="U52" s="26">
        <f>E52+J52+S52+T52</f>
        <v>22128.3</v>
      </c>
      <c r="V52" s="22">
        <f>C52*10912</f>
        <v>10912</v>
      </c>
      <c r="W52" s="27">
        <f>(U52-V52)/1.15</f>
        <v>9753.3043478260879</v>
      </c>
      <c r="Y52" s="5">
        <f>U52/C52</f>
        <v>22128.3</v>
      </c>
    </row>
    <row r="53" spans="1:25" x14ac:dyDescent="0.25">
      <c r="A53" s="24">
        <v>5</v>
      </c>
      <c r="B53" s="31" t="s">
        <v>81</v>
      </c>
      <c r="C53" s="26">
        <v>8</v>
      </c>
      <c r="D53" s="26">
        <v>4741</v>
      </c>
      <c r="E53" s="26">
        <f>D53*C53</f>
        <v>37928</v>
      </c>
      <c r="F53" s="26"/>
      <c r="G53" s="26"/>
      <c r="H53" s="26"/>
      <c r="I53" s="26"/>
      <c r="J53" s="26">
        <f>SUM(F53:I53)</f>
        <v>0</v>
      </c>
      <c r="K53" s="26"/>
      <c r="L53" s="26"/>
      <c r="M53" s="26"/>
      <c r="N53" s="26"/>
      <c r="O53" s="26"/>
      <c r="P53" s="26"/>
      <c r="Q53" s="26">
        <f t="shared" si="22"/>
        <v>116008</v>
      </c>
      <c r="R53" s="26"/>
      <c r="S53" s="26">
        <f>SUM(K53:R53)</f>
        <v>116008</v>
      </c>
      <c r="T53" s="26">
        <f>(E53+J53+S53)*15%</f>
        <v>23090.399999999998</v>
      </c>
      <c r="U53" s="26">
        <f>E53+J53+S53+T53</f>
        <v>177026.4</v>
      </c>
      <c r="V53" s="22"/>
      <c r="W53" s="27"/>
    </row>
    <row r="54" spans="1:25" x14ac:dyDescent="0.25">
      <c r="A54" s="28"/>
      <c r="B54" s="29" t="s">
        <v>93</v>
      </c>
      <c r="C54" s="30">
        <f>SUM(C49:C53)</f>
        <v>12</v>
      </c>
      <c r="D54" s="30">
        <f t="shared" ref="D54:U54" si="23">SUM(D49:D53)</f>
        <v>28031</v>
      </c>
      <c r="E54" s="30">
        <f t="shared" si="23"/>
        <v>61218</v>
      </c>
      <c r="F54" s="30">
        <f t="shared" si="23"/>
        <v>0</v>
      </c>
      <c r="G54" s="30">
        <f t="shared" si="23"/>
        <v>0</v>
      </c>
      <c r="H54" s="30">
        <f t="shared" si="23"/>
        <v>0</v>
      </c>
      <c r="I54" s="30">
        <f t="shared" si="23"/>
        <v>0</v>
      </c>
      <c r="J54" s="30">
        <f t="shared" si="23"/>
        <v>0</v>
      </c>
      <c r="K54" s="30">
        <f t="shared" si="23"/>
        <v>0</v>
      </c>
      <c r="L54" s="30">
        <f t="shared" si="23"/>
        <v>0</v>
      </c>
      <c r="M54" s="30">
        <f t="shared" si="23"/>
        <v>0</v>
      </c>
      <c r="N54" s="30">
        <f t="shared" si="23"/>
        <v>0</v>
      </c>
      <c r="O54" s="30">
        <f t="shared" si="23"/>
        <v>0</v>
      </c>
      <c r="P54" s="30">
        <f t="shared" si="23"/>
        <v>0</v>
      </c>
      <c r="Q54" s="30">
        <f t="shared" si="23"/>
        <v>169686</v>
      </c>
      <c r="R54" s="30">
        <f t="shared" si="23"/>
        <v>0</v>
      </c>
      <c r="S54" s="30">
        <f t="shared" si="23"/>
        <v>169686</v>
      </c>
      <c r="T54" s="30">
        <f t="shared" si="23"/>
        <v>34635.599999999999</v>
      </c>
      <c r="U54" s="30">
        <f t="shared" si="23"/>
        <v>265539.59999999998</v>
      </c>
      <c r="V54" s="22">
        <f t="shared" ref="V54" si="24">C54*10912</f>
        <v>130944</v>
      </c>
      <c r="W54" s="27">
        <f t="shared" ref="W54" si="25">(U54-V54)/1.15</f>
        <v>117039.65217391303</v>
      </c>
    </row>
    <row r="55" spans="1:25" ht="15" hidden="1" customHeight="1" x14ac:dyDescent="0.25">
      <c r="A55" s="89" t="s">
        <v>44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1"/>
      <c r="V55" s="22">
        <f t="shared" si="5"/>
        <v>0</v>
      </c>
      <c r="W55" s="27">
        <f t="shared" si="6"/>
        <v>0</v>
      </c>
    </row>
    <row r="56" spans="1:25" hidden="1" x14ac:dyDescent="0.25">
      <c r="A56" s="34"/>
      <c r="B56" s="35" t="s">
        <v>42</v>
      </c>
      <c r="C56" s="34"/>
      <c r="D56" s="34"/>
      <c r="E56" s="26">
        <f>D56*C56</f>
        <v>0</v>
      </c>
      <c r="F56" s="34"/>
      <c r="G56" s="34"/>
      <c r="H56" s="34"/>
      <c r="I56" s="34"/>
      <c r="J56" s="26">
        <f>SUM(F56:I56)</f>
        <v>0</v>
      </c>
      <c r="K56" s="34"/>
      <c r="L56" s="34"/>
      <c r="M56" s="34"/>
      <c r="N56" s="34"/>
      <c r="O56" s="34"/>
      <c r="P56" s="34"/>
      <c r="Q56" s="26"/>
      <c r="R56" s="34"/>
      <c r="S56" s="26">
        <f>SUM(K56:R56)</f>
        <v>0</v>
      </c>
      <c r="T56" s="26">
        <f>(E56+J56+S56)*15%</f>
        <v>0</v>
      </c>
      <c r="U56" s="26">
        <f>E56+J56+S56+T56</f>
        <v>0</v>
      </c>
      <c r="V56" s="22"/>
      <c r="W56" s="27"/>
    </row>
    <row r="57" spans="1:25" hidden="1" x14ac:dyDescent="0.25">
      <c r="A57" s="34"/>
      <c r="B57" s="35" t="s">
        <v>43</v>
      </c>
      <c r="C57" s="34">
        <f>C56</f>
        <v>0</v>
      </c>
      <c r="D57" s="34">
        <f t="shared" ref="D57:U57" si="26">D56</f>
        <v>0</v>
      </c>
      <c r="E57" s="34">
        <f t="shared" si="26"/>
        <v>0</v>
      </c>
      <c r="F57" s="34">
        <f t="shared" si="26"/>
        <v>0</v>
      </c>
      <c r="G57" s="34">
        <f t="shared" si="26"/>
        <v>0</v>
      </c>
      <c r="H57" s="34">
        <f t="shared" si="26"/>
        <v>0</v>
      </c>
      <c r="I57" s="34">
        <f t="shared" si="26"/>
        <v>0</v>
      </c>
      <c r="J57" s="34">
        <f t="shared" si="26"/>
        <v>0</v>
      </c>
      <c r="K57" s="34">
        <f t="shared" si="26"/>
        <v>0</v>
      </c>
      <c r="L57" s="34">
        <f t="shared" si="26"/>
        <v>0</v>
      </c>
      <c r="M57" s="34">
        <f t="shared" si="26"/>
        <v>0</v>
      </c>
      <c r="N57" s="34">
        <f t="shared" si="26"/>
        <v>0</v>
      </c>
      <c r="O57" s="34">
        <f t="shared" si="26"/>
        <v>0</v>
      </c>
      <c r="P57" s="34">
        <f t="shared" si="26"/>
        <v>0</v>
      </c>
      <c r="Q57" s="34">
        <f t="shared" si="26"/>
        <v>0</v>
      </c>
      <c r="R57" s="34">
        <f t="shared" si="26"/>
        <v>0</v>
      </c>
      <c r="S57" s="34">
        <f t="shared" si="26"/>
        <v>0</v>
      </c>
      <c r="T57" s="34">
        <f t="shared" si="26"/>
        <v>0</v>
      </c>
      <c r="U57" s="34">
        <f t="shared" si="26"/>
        <v>0</v>
      </c>
      <c r="V57" s="22"/>
      <c r="W57" s="27"/>
    </row>
    <row r="58" spans="1:25" ht="15" customHeight="1" x14ac:dyDescent="0.25">
      <c r="A58" s="89" t="s">
        <v>91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1"/>
      <c r="V58" s="22"/>
      <c r="W58" s="27"/>
    </row>
    <row r="59" spans="1:25" x14ac:dyDescent="0.25">
      <c r="A59" s="36">
        <v>1</v>
      </c>
      <c r="B59" s="25" t="s">
        <v>83</v>
      </c>
      <c r="C59" s="37">
        <v>1</v>
      </c>
      <c r="D59" s="37">
        <v>8817</v>
      </c>
      <c r="E59" s="26">
        <f>D59*C59</f>
        <v>8817</v>
      </c>
      <c r="F59" s="37"/>
      <c r="G59" s="37"/>
      <c r="H59" s="37"/>
      <c r="I59" s="37"/>
      <c r="J59" s="26">
        <f>SUM(F59:I59)</f>
        <v>0</v>
      </c>
      <c r="K59" s="37"/>
      <c r="L59" s="37"/>
      <c r="M59" s="37">
        <f>E59*0.55</f>
        <v>4849.3500000000004</v>
      </c>
      <c r="N59" s="37"/>
      <c r="O59" s="37"/>
      <c r="P59" s="37"/>
      <c r="Q59" s="26">
        <f>22128.3/1.15*C59-P59-O59-N59-M59-L59-K59-J59-E59</f>
        <v>5575.65</v>
      </c>
      <c r="R59" s="37"/>
      <c r="S59" s="26">
        <f>SUM(K59:R59)</f>
        <v>10425</v>
      </c>
      <c r="T59" s="26">
        <f>(E59+J59+S59)*15%</f>
        <v>2886.2999999999997</v>
      </c>
      <c r="U59" s="26">
        <f>E59+J59+S59+T59</f>
        <v>22128.3</v>
      </c>
      <c r="V59" s="22">
        <f t="shared" si="5"/>
        <v>10912</v>
      </c>
      <c r="W59" s="27">
        <f t="shared" si="6"/>
        <v>9753.3043478260879</v>
      </c>
    </row>
    <row r="60" spans="1:25" x14ac:dyDescent="0.25">
      <c r="A60" s="36">
        <v>2</v>
      </c>
      <c r="B60" s="25" t="s">
        <v>84</v>
      </c>
      <c r="C60" s="37">
        <v>12</v>
      </c>
      <c r="D60" s="37">
        <v>8611</v>
      </c>
      <c r="E60" s="26">
        <f>D60*C60</f>
        <v>103332</v>
      </c>
      <c r="F60" s="37"/>
      <c r="G60" s="37"/>
      <c r="H60" s="37"/>
      <c r="I60" s="37"/>
      <c r="J60" s="26">
        <f>SUM(F60:I60)</f>
        <v>0</v>
      </c>
      <c r="K60" s="37"/>
      <c r="L60" s="37"/>
      <c r="M60" s="37">
        <f>E60*0.55</f>
        <v>56832.600000000006</v>
      </c>
      <c r="N60" s="37"/>
      <c r="O60" s="37"/>
      <c r="P60" s="37"/>
      <c r="Q60" s="26">
        <f>22128.3/1.15*C60-P60-O60-N60-M60-L60-K60-J60-E60</f>
        <v>70739.399999999994</v>
      </c>
      <c r="R60" s="37"/>
      <c r="S60" s="26">
        <f>SUM(K60:R60)</f>
        <v>127572</v>
      </c>
      <c r="T60" s="26">
        <f>(E60+J60+S60)*15%</f>
        <v>34635.599999999999</v>
      </c>
      <c r="U60" s="26">
        <f>E60+J60+S60+T60</f>
        <v>265539.59999999998</v>
      </c>
      <c r="V60" s="22">
        <f t="shared" si="5"/>
        <v>130944</v>
      </c>
      <c r="W60" s="27">
        <f t="shared" si="6"/>
        <v>117039.65217391303</v>
      </c>
    </row>
    <row r="61" spans="1:25" s="43" customFormat="1" x14ac:dyDescent="0.25">
      <c r="A61" s="38"/>
      <c r="B61" s="39" t="s">
        <v>93</v>
      </c>
      <c r="C61" s="40">
        <f>C59+C60</f>
        <v>13</v>
      </c>
      <c r="D61" s="40">
        <f>D59+D60</f>
        <v>17428</v>
      </c>
      <c r="E61" s="40">
        <f t="shared" ref="E61:U61" si="27">E59+E60</f>
        <v>112149</v>
      </c>
      <c r="F61" s="40">
        <f t="shared" si="27"/>
        <v>0</v>
      </c>
      <c r="G61" s="40">
        <f t="shared" si="27"/>
        <v>0</v>
      </c>
      <c r="H61" s="40">
        <f t="shared" si="27"/>
        <v>0</v>
      </c>
      <c r="I61" s="40">
        <f t="shared" si="27"/>
        <v>0</v>
      </c>
      <c r="J61" s="40">
        <f t="shared" si="27"/>
        <v>0</v>
      </c>
      <c r="K61" s="40">
        <f t="shared" si="27"/>
        <v>0</v>
      </c>
      <c r="L61" s="40">
        <f t="shared" si="27"/>
        <v>0</v>
      </c>
      <c r="M61" s="40">
        <f t="shared" si="27"/>
        <v>61681.950000000004</v>
      </c>
      <c r="N61" s="40">
        <f t="shared" si="27"/>
        <v>0</v>
      </c>
      <c r="O61" s="40">
        <f t="shared" si="27"/>
        <v>0</v>
      </c>
      <c r="P61" s="40">
        <f t="shared" si="27"/>
        <v>0</v>
      </c>
      <c r="Q61" s="40">
        <f t="shared" si="27"/>
        <v>76315.049999999988</v>
      </c>
      <c r="R61" s="40">
        <f t="shared" si="27"/>
        <v>0</v>
      </c>
      <c r="S61" s="40">
        <f t="shared" si="27"/>
        <v>137997</v>
      </c>
      <c r="T61" s="40">
        <f t="shared" si="27"/>
        <v>37521.9</v>
      </c>
      <c r="U61" s="40">
        <f t="shared" si="27"/>
        <v>287667.89999999997</v>
      </c>
      <c r="V61" s="41"/>
      <c r="W61" s="42"/>
    </row>
    <row r="62" spans="1:25" x14ac:dyDescent="0.25">
      <c r="A62" s="82" t="s">
        <v>92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4"/>
      <c r="V62" s="22">
        <f t="shared" si="5"/>
        <v>0</v>
      </c>
      <c r="W62" s="27">
        <f t="shared" si="6"/>
        <v>0</v>
      </c>
    </row>
    <row r="63" spans="1:25" hidden="1" x14ac:dyDescent="0.25">
      <c r="A63" s="36">
        <v>1</v>
      </c>
      <c r="B63" s="31" t="s">
        <v>31</v>
      </c>
      <c r="C63" s="40"/>
      <c r="D63" s="40"/>
      <c r="E63" s="26">
        <f t="shared" ref="E63:E76" si="28">D63*C63</f>
        <v>0</v>
      </c>
      <c r="F63" s="40"/>
      <c r="G63" s="40"/>
      <c r="H63" s="40"/>
      <c r="I63" s="40"/>
      <c r="J63" s="26">
        <f t="shared" ref="J63:J76" si="29">SUM(F63:I63)</f>
        <v>0</v>
      </c>
      <c r="K63" s="40"/>
      <c r="L63" s="40"/>
      <c r="M63" s="40"/>
      <c r="N63" s="40"/>
      <c r="O63" s="40"/>
      <c r="P63" s="40"/>
      <c r="Q63" s="26">
        <f t="shared" ref="Q63:Q68" si="30">18678.3/1.15*C63-P63-O63-N63-M63-L63-K63-J63-E63</f>
        <v>0</v>
      </c>
      <c r="R63" s="40"/>
      <c r="S63" s="26">
        <f t="shared" ref="S63:S76" si="31">SUM(K63:R63)</f>
        <v>0</v>
      </c>
      <c r="T63" s="26">
        <f t="shared" ref="T63:T76" si="32">(E63+J63+S63)*15%</f>
        <v>0</v>
      </c>
      <c r="U63" s="26">
        <f t="shared" ref="U63:U76" si="33">E63+J63+S63+T63</f>
        <v>0</v>
      </c>
      <c r="V63" s="22">
        <f t="shared" si="5"/>
        <v>0</v>
      </c>
      <c r="W63" s="27"/>
    </row>
    <row r="64" spans="1:25" hidden="1" x14ac:dyDescent="0.25">
      <c r="A64" s="36">
        <v>2</v>
      </c>
      <c r="B64" s="25" t="s">
        <v>26</v>
      </c>
      <c r="C64" s="37"/>
      <c r="D64" s="37"/>
      <c r="E64" s="26">
        <f t="shared" si="28"/>
        <v>0</v>
      </c>
      <c r="F64" s="37"/>
      <c r="G64" s="37"/>
      <c r="H64" s="37"/>
      <c r="I64" s="37"/>
      <c r="J64" s="26">
        <f t="shared" si="29"/>
        <v>0</v>
      </c>
      <c r="K64" s="37"/>
      <c r="L64" s="37"/>
      <c r="M64" s="37"/>
      <c r="N64" s="37"/>
      <c r="O64" s="37"/>
      <c r="P64" s="37"/>
      <c r="Q64" s="26">
        <f t="shared" si="30"/>
        <v>0</v>
      </c>
      <c r="R64" s="37"/>
      <c r="S64" s="26">
        <f t="shared" si="31"/>
        <v>0</v>
      </c>
      <c r="T64" s="26">
        <f t="shared" si="32"/>
        <v>0</v>
      </c>
      <c r="U64" s="26">
        <f t="shared" si="33"/>
        <v>0</v>
      </c>
      <c r="V64" s="22">
        <f t="shared" si="5"/>
        <v>0</v>
      </c>
      <c r="W64" s="27">
        <f t="shared" si="6"/>
        <v>0</v>
      </c>
    </row>
    <row r="65" spans="1:27" hidden="1" x14ac:dyDescent="0.25">
      <c r="A65" s="24">
        <v>3</v>
      </c>
      <c r="B65" s="25" t="s">
        <v>27</v>
      </c>
      <c r="C65" s="37"/>
      <c r="D65" s="37"/>
      <c r="E65" s="26">
        <f t="shared" si="28"/>
        <v>0</v>
      </c>
      <c r="F65" s="37"/>
      <c r="G65" s="37"/>
      <c r="H65" s="37"/>
      <c r="I65" s="37"/>
      <c r="J65" s="26">
        <f t="shared" si="29"/>
        <v>0</v>
      </c>
      <c r="K65" s="37"/>
      <c r="L65" s="37"/>
      <c r="M65" s="37"/>
      <c r="N65" s="37"/>
      <c r="O65" s="37"/>
      <c r="P65" s="37"/>
      <c r="Q65" s="26">
        <f t="shared" si="30"/>
        <v>0</v>
      </c>
      <c r="R65" s="37"/>
      <c r="S65" s="26">
        <f t="shared" si="31"/>
        <v>0</v>
      </c>
      <c r="T65" s="26">
        <f t="shared" si="32"/>
        <v>0</v>
      </c>
      <c r="U65" s="26">
        <f t="shared" si="33"/>
        <v>0</v>
      </c>
      <c r="V65" s="22">
        <f t="shared" si="5"/>
        <v>0</v>
      </c>
      <c r="W65" s="27">
        <f t="shared" si="6"/>
        <v>0</v>
      </c>
    </row>
    <row r="66" spans="1:27" hidden="1" x14ac:dyDescent="0.25">
      <c r="A66" s="44">
        <v>4</v>
      </c>
      <c r="B66" s="45" t="s">
        <v>28</v>
      </c>
      <c r="C66" s="46"/>
      <c r="D66" s="46"/>
      <c r="E66" s="26">
        <f t="shared" si="28"/>
        <v>0</v>
      </c>
      <c r="F66" s="46"/>
      <c r="G66" s="46"/>
      <c r="H66" s="46"/>
      <c r="I66" s="46"/>
      <c r="J66" s="26">
        <f t="shared" si="29"/>
        <v>0</v>
      </c>
      <c r="K66" s="46"/>
      <c r="L66" s="46"/>
      <c r="M66" s="46"/>
      <c r="N66" s="46"/>
      <c r="O66" s="46"/>
      <c r="P66" s="46"/>
      <c r="Q66" s="26">
        <f t="shared" si="30"/>
        <v>0</v>
      </c>
      <c r="R66" s="46"/>
      <c r="S66" s="26">
        <f t="shared" si="31"/>
        <v>0</v>
      </c>
      <c r="T66" s="26">
        <f t="shared" si="32"/>
        <v>0</v>
      </c>
      <c r="U66" s="26">
        <f t="shared" si="33"/>
        <v>0</v>
      </c>
      <c r="V66" s="22">
        <f t="shared" si="5"/>
        <v>0</v>
      </c>
      <c r="W66" s="27">
        <f t="shared" si="6"/>
        <v>0</v>
      </c>
    </row>
    <row r="67" spans="1:27" hidden="1" x14ac:dyDescent="0.25">
      <c r="A67" s="24">
        <v>5</v>
      </c>
      <c r="B67" s="25" t="s">
        <v>29</v>
      </c>
      <c r="C67" s="37"/>
      <c r="D67" s="37"/>
      <c r="E67" s="26">
        <f t="shared" si="28"/>
        <v>0</v>
      </c>
      <c r="F67" s="37"/>
      <c r="G67" s="37"/>
      <c r="H67" s="37"/>
      <c r="I67" s="37"/>
      <c r="J67" s="26">
        <f t="shared" si="29"/>
        <v>0</v>
      </c>
      <c r="K67" s="37"/>
      <c r="L67" s="37"/>
      <c r="M67" s="37"/>
      <c r="N67" s="37"/>
      <c r="O67" s="37"/>
      <c r="P67" s="37"/>
      <c r="Q67" s="26">
        <f t="shared" si="30"/>
        <v>0</v>
      </c>
      <c r="R67" s="37"/>
      <c r="S67" s="26">
        <f t="shared" si="31"/>
        <v>0</v>
      </c>
      <c r="T67" s="26">
        <f t="shared" si="32"/>
        <v>0</v>
      </c>
      <c r="U67" s="26">
        <f t="shared" si="33"/>
        <v>0</v>
      </c>
      <c r="V67" s="22">
        <f t="shared" si="5"/>
        <v>0</v>
      </c>
      <c r="W67" s="27">
        <f t="shared" si="6"/>
        <v>0</v>
      </c>
    </row>
    <row r="68" spans="1:27" hidden="1" x14ac:dyDescent="0.25">
      <c r="A68" s="24">
        <v>6</v>
      </c>
      <c r="B68" s="31" t="s">
        <v>51</v>
      </c>
      <c r="C68" s="47"/>
      <c r="D68" s="37"/>
      <c r="E68" s="26">
        <f t="shared" si="28"/>
        <v>0</v>
      </c>
      <c r="F68" s="37"/>
      <c r="G68" s="37"/>
      <c r="H68" s="37"/>
      <c r="I68" s="37"/>
      <c r="J68" s="26">
        <f>SUM(F68:I68)</f>
        <v>0</v>
      </c>
      <c r="K68" s="37"/>
      <c r="L68" s="37"/>
      <c r="M68" s="37"/>
      <c r="N68" s="37"/>
      <c r="O68" s="37"/>
      <c r="P68" s="37"/>
      <c r="Q68" s="26">
        <f t="shared" si="30"/>
        <v>0</v>
      </c>
      <c r="R68" s="37"/>
      <c r="S68" s="26">
        <f>SUM(K68:R68)</f>
        <v>0</v>
      </c>
      <c r="T68" s="26">
        <f>(E68+J68+S68)*15%</f>
        <v>0</v>
      </c>
      <c r="U68" s="26">
        <f>E68+J68+S68+T68</f>
        <v>0</v>
      </c>
      <c r="V68" s="22">
        <f>C68*10912</f>
        <v>0</v>
      </c>
      <c r="W68" s="27">
        <f>(U68-V68)/1.15</f>
        <v>0</v>
      </c>
    </row>
    <row r="69" spans="1:27" x14ac:dyDescent="0.25">
      <c r="A69" s="24">
        <v>1</v>
      </c>
      <c r="B69" s="31" t="s">
        <v>85</v>
      </c>
      <c r="C69" s="37">
        <v>1</v>
      </c>
      <c r="D69" s="37">
        <v>8405</v>
      </c>
      <c r="E69" s="26">
        <f t="shared" si="28"/>
        <v>8405</v>
      </c>
      <c r="F69" s="37"/>
      <c r="G69" s="37"/>
      <c r="H69" s="37"/>
      <c r="I69" s="37"/>
      <c r="J69" s="26">
        <f>SUM(F69:I69)</f>
        <v>0</v>
      </c>
      <c r="K69" s="37"/>
      <c r="L69" s="37"/>
      <c r="M69" s="37"/>
      <c r="N69" s="37"/>
      <c r="O69" s="37"/>
      <c r="P69" s="37"/>
      <c r="Q69" s="26">
        <f>22128.3/1.15*C69-P69-O69-N69-M69-L69-K69-J69-E69</f>
        <v>10837</v>
      </c>
      <c r="R69" s="37"/>
      <c r="S69" s="26">
        <f>SUM(K69:R69)</f>
        <v>10837</v>
      </c>
      <c r="T69" s="26">
        <f>(E69+J69+S69)*15%</f>
        <v>2886.2999999999997</v>
      </c>
      <c r="U69" s="26">
        <f>E69+J69+S69+T69</f>
        <v>22128.3</v>
      </c>
      <c r="V69" s="22">
        <f>C69*10912</f>
        <v>10912</v>
      </c>
      <c r="W69" s="27">
        <f>(U69-V69)/1.15</f>
        <v>9753.3043478260879</v>
      </c>
    </row>
    <row r="70" spans="1:27" x14ac:dyDescent="0.25">
      <c r="A70" s="24">
        <v>2</v>
      </c>
      <c r="B70" s="25" t="s">
        <v>86</v>
      </c>
      <c r="C70" s="37">
        <v>2</v>
      </c>
      <c r="D70" s="37">
        <v>8405</v>
      </c>
      <c r="E70" s="26">
        <f t="shared" si="28"/>
        <v>16810</v>
      </c>
      <c r="F70" s="37"/>
      <c r="G70" s="37"/>
      <c r="H70" s="37"/>
      <c r="I70" s="37"/>
      <c r="J70" s="26">
        <f t="shared" si="29"/>
        <v>0</v>
      </c>
      <c r="K70" s="37"/>
      <c r="L70" s="37"/>
      <c r="M70" s="37"/>
      <c r="N70" s="37"/>
      <c r="O70" s="37"/>
      <c r="P70" s="37"/>
      <c r="Q70" s="26">
        <f t="shared" ref="Q70:Q76" si="34">22128.3/1.15*C70-P70-O70-N70-M70-L70-K70-J70-E70</f>
        <v>21674</v>
      </c>
      <c r="R70" s="37"/>
      <c r="S70" s="26">
        <f t="shared" si="31"/>
        <v>21674</v>
      </c>
      <c r="T70" s="26">
        <f t="shared" si="32"/>
        <v>5772.5999999999995</v>
      </c>
      <c r="U70" s="26">
        <f t="shared" si="33"/>
        <v>44256.6</v>
      </c>
      <c r="V70" s="22">
        <f t="shared" si="5"/>
        <v>21824</v>
      </c>
      <c r="W70" s="27">
        <f t="shared" si="6"/>
        <v>19506.608695652176</v>
      </c>
    </row>
    <row r="71" spans="1:27" hidden="1" x14ac:dyDescent="0.25">
      <c r="A71" s="24">
        <v>9</v>
      </c>
      <c r="B71" s="25" t="s">
        <v>52</v>
      </c>
      <c r="C71" s="37"/>
      <c r="D71" s="37"/>
      <c r="E71" s="26">
        <f t="shared" si="28"/>
        <v>0</v>
      </c>
      <c r="F71" s="37"/>
      <c r="G71" s="37"/>
      <c r="H71" s="37"/>
      <c r="I71" s="37"/>
      <c r="J71" s="26">
        <f>SUM(F71:I71)</f>
        <v>0</v>
      </c>
      <c r="K71" s="37"/>
      <c r="L71" s="37"/>
      <c r="M71" s="37"/>
      <c r="N71" s="37"/>
      <c r="O71" s="37"/>
      <c r="P71" s="37"/>
      <c r="Q71" s="26">
        <f t="shared" si="34"/>
        <v>0</v>
      </c>
      <c r="R71" s="37"/>
      <c r="S71" s="26">
        <f>SUM(K71:R71)</f>
        <v>0</v>
      </c>
      <c r="T71" s="26">
        <f>(E71+J71+S71)*15%</f>
        <v>0</v>
      </c>
      <c r="U71" s="26">
        <f>E71+J71+S71+T71</f>
        <v>0</v>
      </c>
      <c r="V71" s="22">
        <f>C71*10912</f>
        <v>0</v>
      </c>
      <c r="W71" s="27">
        <f>(U71-V71)/1.15</f>
        <v>0</v>
      </c>
    </row>
    <row r="72" spans="1:27" hidden="1" x14ac:dyDescent="0.25">
      <c r="A72" s="24">
        <v>10</v>
      </c>
      <c r="B72" s="25" t="s">
        <v>57</v>
      </c>
      <c r="C72" s="37"/>
      <c r="D72" s="37"/>
      <c r="E72" s="26">
        <f t="shared" si="28"/>
        <v>0</v>
      </c>
      <c r="F72" s="37"/>
      <c r="G72" s="37"/>
      <c r="H72" s="37"/>
      <c r="I72" s="37"/>
      <c r="J72" s="26">
        <f>SUM(F72:I72)</f>
        <v>0</v>
      </c>
      <c r="K72" s="37"/>
      <c r="L72" s="37"/>
      <c r="M72" s="37"/>
      <c r="N72" s="37"/>
      <c r="O72" s="37"/>
      <c r="P72" s="37"/>
      <c r="Q72" s="26">
        <f t="shared" si="34"/>
        <v>0</v>
      </c>
      <c r="R72" s="37"/>
      <c r="S72" s="26">
        <f>SUM(K72:R72)</f>
        <v>0</v>
      </c>
      <c r="T72" s="26">
        <f>(E72+J72+S72)*15%</f>
        <v>0</v>
      </c>
      <c r="U72" s="26">
        <f>E72+J72+S72+T72</f>
        <v>0</v>
      </c>
      <c r="V72" s="22"/>
      <c r="W72" s="27"/>
    </row>
    <row r="73" spans="1:27" hidden="1" x14ac:dyDescent="0.25">
      <c r="A73" s="24">
        <v>11</v>
      </c>
      <c r="B73" s="25" t="s">
        <v>58</v>
      </c>
      <c r="C73" s="37"/>
      <c r="D73" s="37"/>
      <c r="E73" s="26">
        <f t="shared" si="28"/>
        <v>0</v>
      </c>
      <c r="F73" s="37"/>
      <c r="G73" s="37"/>
      <c r="H73" s="37"/>
      <c r="I73" s="37"/>
      <c r="J73" s="26">
        <f>SUM(F73:I73)</f>
        <v>0</v>
      </c>
      <c r="K73" s="37"/>
      <c r="L73" s="37"/>
      <c r="M73" s="37"/>
      <c r="N73" s="37"/>
      <c r="O73" s="37"/>
      <c r="P73" s="37"/>
      <c r="Q73" s="26">
        <f t="shared" si="34"/>
        <v>0</v>
      </c>
      <c r="R73" s="37"/>
      <c r="S73" s="26">
        <f>SUM(K73:R73)</f>
        <v>0</v>
      </c>
      <c r="T73" s="26">
        <f>(E73+J73+S73)*15%</f>
        <v>0</v>
      </c>
      <c r="U73" s="26">
        <f>E73+J73+S73+T73</f>
        <v>0</v>
      </c>
      <c r="V73" s="22"/>
      <c r="W73" s="27"/>
    </row>
    <row r="74" spans="1:27" hidden="1" x14ac:dyDescent="0.25">
      <c r="A74" s="24">
        <v>12</v>
      </c>
      <c r="B74" s="25" t="s">
        <v>59</v>
      </c>
      <c r="C74" s="37"/>
      <c r="D74" s="37"/>
      <c r="E74" s="26">
        <f t="shared" si="28"/>
        <v>0</v>
      </c>
      <c r="F74" s="37"/>
      <c r="G74" s="37"/>
      <c r="H74" s="37"/>
      <c r="I74" s="37"/>
      <c r="J74" s="26">
        <f>SUM(F74:I74)</f>
        <v>0</v>
      </c>
      <c r="K74" s="37"/>
      <c r="L74" s="37"/>
      <c r="M74" s="37"/>
      <c r="N74" s="37"/>
      <c r="O74" s="37"/>
      <c r="P74" s="37"/>
      <c r="Q74" s="26">
        <f t="shared" si="34"/>
        <v>0</v>
      </c>
      <c r="R74" s="37"/>
      <c r="S74" s="26">
        <f>SUM(K74:R74)</f>
        <v>0</v>
      </c>
      <c r="T74" s="26">
        <f>(E74+J74+S74)*15%</f>
        <v>0</v>
      </c>
      <c r="U74" s="26">
        <f>E74+J74+S74+T74</f>
        <v>0</v>
      </c>
      <c r="V74" s="22"/>
      <c r="W74" s="27"/>
    </row>
    <row r="75" spans="1:27" hidden="1" x14ac:dyDescent="0.25">
      <c r="A75" s="24">
        <v>13</v>
      </c>
      <c r="B75" s="25" t="s">
        <v>61</v>
      </c>
      <c r="C75" s="37"/>
      <c r="D75" s="37"/>
      <c r="E75" s="26">
        <f t="shared" si="28"/>
        <v>0</v>
      </c>
      <c r="F75" s="37"/>
      <c r="G75" s="37"/>
      <c r="H75" s="37"/>
      <c r="I75" s="37"/>
      <c r="J75" s="26">
        <f>SUM(F75:I75)</f>
        <v>0</v>
      </c>
      <c r="K75" s="37"/>
      <c r="L75" s="37"/>
      <c r="M75" s="37"/>
      <c r="N75" s="37"/>
      <c r="O75" s="37"/>
      <c r="P75" s="37"/>
      <c r="Q75" s="26">
        <f t="shared" si="34"/>
        <v>0</v>
      </c>
      <c r="R75" s="37"/>
      <c r="S75" s="26">
        <f>SUM(K75:R75)</f>
        <v>0</v>
      </c>
      <c r="T75" s="26">
        <f>(E75+J75+S75)*15%</f>
        <v>0</v>
      </c>
      <c r="U75" s="26">
        <f>E75+J75+S75+T75</f>
        <v>0</v>
      </c>
      <c r="V75" s="22"/>
      <c r="W75" s="27"/>
    </row>
    <row r="76" spans="1:27" x14ac:dyDescent="0.25">
      <c r="A76" s="24">
        <v>3</v>
      </c>
      <c r="B76" s="31" t="s">
        <v>87</v>
      </c>
      <c r="C76" s="37">
        <v>1</v>
      </c>
      <c r="D76" s="37">
        <v>7787</v>
      </c>
      <c r="E76" s="26">
        <f t="shared" si="28"/>
        <v>7787</v>
      </c>
      <c r="F76" s="37"/>
      <c r="G76" s="37"/>
      <c r="H76" s="37"/>
      <c r="I76" s="37"/>
      <c r="J76" s="26">
        <f t="shared" si="29"/>
        <v>0</v>
      </c>
      <c r="K76" s="37"/>
      <c r="L76" s="37"/>
      <c r="M76" s="37"/>
      <c r="N76" s="37"/>
      <c r="O76" s="37"/>
      <c r="P76" s="37"/>
      <c r="Q76" s="26">
        <f t="shared" si="34"/>
        <v>11455</v>
      </c>
      <c r="R76" s="37"/>
      <c r="S76" s="26">
        <f t="shared" si="31"/>
        <v>11455</v>
      </c>
      <c r="T76" s="26">
        <f t="shared" si="32"/>
        <v>2886.2999999999997</v>
      </c>
      <c r="U76" s="26">
        <f t="shared" si="33"/>
        <v>22128.3</v>
      </c>
      <c r="V76" s="22">
        <f t="shared" si="5"/>
        <v>10912</v>
      </c>
      <c r="W76" s="27">
        <f t="shared" si="6"/>
        <v>9753.3043478260879</v>
      </c>
    </row>
    <row r="77" spans="1:27" x14ac:dyDescent="0.25">
      <c r="A77" s="38"/>
      <c r="B77" s="39" t="s">
        <v>93</v>
      </c>
      <c r="C77" s="40">
        <f>SUM(C63:C76)</f>
        <v>4</v>
      </c>
      <c r="D77" s="40">
        <f t="shared" ref="D77:U77" si="35">SUM(D63:D76)</f>
        <v>24597</v>
      </c>
      <c r="E77" s="40">
        <f t="shared" si="35"/>
        <v>33002</v>
      </c>
      <c r="F77" s="40">
        <f t="shared" si="35"/>
        <v>0</v>
      </c>
      <c r="G77" s="40">
        <f t="shared" si="35"/>
        <v>0</v>
      </c>
      <c r="H77" s="40">
        <f t="shared" si="35"/>
        <v>0</v>
      </c>
      <c r="I77" s="40">
        <f t="shared" si="35"/>
        <v>0</v>
      </c>
      <c r="J77" s="40">
        <f t="shared" si="35"/>
        <v>0</v>
      </c>
      <c r="K77" s="40">
        <f t="shared" si="35"/>
        <v>0</v>
      </c>
      <c r="L77" s="40">
        <f t="shared" si="35"/>
        <v>0</v>
      </c>
      <c r="M77" s="40">
        <f t="shared" si="35"/>
        <v>0</v>
      </c>
      <c r="N77" s="40">
        <f t="shared" si="35"/>
        <v>0</v>
      </c>
      <c r="O77" s="40">
        <f t="shared" si="35"/>
        <v>0</v>
      </c>
      <c r="P77" s="40">
        <f t="shared" si="35"/>
        <v>0</v>
      </c>
      <c r="Q77" s="40">
        <f>SUM(Q63:Q76)</f>
        <v>43966</v>
      </c>
      <c r="R77" s="40">
        <f t="shared" si="35"/>
        <v>0</v>
      </c>
      <c r="S77" s="40">
        <f t="shared" si="35"/>
        <v>43966</v>
      </c>
      <c r="T77" s="40">
        <f t="shared" si="35"/>
        <v>11545.199999999999</v>
      </c>
      <c r="U77" s="40">
        <f t="shared" si="35"/>
        <v>88513.2</v>
      </c>
      <c r="V77" s="22">
        <f t="shared" si="5"/>
        <v>43648</v>
      </c>
      <c r="W77" s="27">
        <f t="shared" si="6"/>
        <v>39013.217391304352</v>
      </c>
    </row>
    <row r="78" spans="1:27" x14ac:dyDescent="0.25">
      <c r="A78" s="38"/>
      <c r="B78" s="39" t="s">
        <v>53</v>
      </c>
      <c r="C78" s="40">
        <f>C77+C61+C57+C43+C23+C54+C47</f>
        <v>36.5</v>
      </c>
      <c r="D78" s="40">
        <f t="shared" ref="D78:U78" si="36">D77+D61+D57+D43+D23+D54+D47</f>
        <v>116582</v>
      </c>
      <c r="E78" s="40">
        <f t="shared" si="36"/>
        <v>258768.5</v>
      </c>
      <c r="F78" s="40">
        <f t="shared" si="36"/>
        <v>0</v>
      </c>
      <c r="G78" s="40">
        <f t="shared" si="36"/>
        <v>0</v>
      </c>
      <c r="H78" s="40">
        <f t="shared" si="36"/>
        <v>0</v>
      </c>
      <c r="I78" s="40">
        <f t="shared" si="36"/>
        <v>0</v>
      </c>
      <c r="J78" s="40">
        <f t="shared" si="36"/>
        <v>0</v>
      </c>
      <c r="K78" s="40">
        <f t="shared" si="36"/>
        <v>0</v>
      </c>
      <c r="L78" s="40">
        <f t="shared" si="36"/>
        <v>0</v>
      </c>
      <c r="M78" s="40">
        <f t="shared" si="36"/>
        <v>61681.950000000004</v>
      </c>
      <c r="N78" s="40">
        <f t="shared" si="36"/>
        <v>0</v>
      </c>
      <c r="O78" s="40">
        <f t="shared" si="36"/>
        <v>52621.8</v>
      </c>
      <c r="P78" s="40">
        <f t="shared" si="36"/>
        <v>0</v>
      </c>
      <c r="Q78" s="40">
        <f t="shared" si="36"/>
        <v>365039.55</v>
      </c>
      <c r="R78" s="40">
        <f t="shared" si="36"/>
        <v>0</v>
      </c>
      <c r="S78" s="40">
        <f t="shared" si="36"/>
        <v>479343.3</v>
      </c>
      <c r="T78" s="40">
        <f t="shared" si="36"/>
        <v>110716.77</v>
      </c>
      <c r="U78" s="40">
        <f t="shared" si="36"/>
        <v>848828.57</v>
      </c>
      <c r="V78" s="48">
        <f t="shared" ref="V78:AA78" si="37">V77+V61+V57+V43+V23</f>
        <v>114576</v>
      </c>
      <c r="W78" s="48">
        <f t="shared" si="37"/>
        <v>138188.49565217391</v>
      </c>
      <c r="X78" s="48">
        <f t="shared" si="37"/>
        <v>0</v>
      </c>
      <c r="Y78" s="48">
        <f t="shared" si="37"/>
        <v>0</v>
      </c>
      <c r="Z78" s="48">
        <f t="shared" si="37"/>
        <v>0</v>
      </c>
      <c r="AA78" s="48">
        <f t="shared" si="37"/>
        <v>0</v>
      </c>
    </row>
    <row r="79" spans="1:27" ht="58.5" customHeight="1" x14ac:dyDescent="0.3">
      <c r="A79" s="49"/>
      <c r="B79" s="50"/>
      <c r="C79" s="51"/>
      <c r="D79" s="52" t="s">
        <v>70</v>
      </c>
      <c r="E79" s="52"/>
      <c r="F79" s="53"/>
      <c r="G79" s="53"/>
      <c r="H79" s="53"/>
      <c r="I79" s="53"/>
      <c r="J79" s="53"/>
      <c r="K79" s="53"/>
      <c r="L79" s="52" t="s">
        <v>68</v>
      </c>
      <c r="M79" s="53"/>
      <c r="N79" s="50"/>
      <c r="O79" s="50"/>
      <c r="P79" s="50"/>
      <c r="Q79" s="51"/>
      <c r="R79" s="51"/>
      <c r="S79" s="51"/>
      <c r="T79" s="51"/>
      <c r="U79" s="54"/>
    </row>
    <row r="80" spans="1:27" ht="18.75" x14ac:dyDescent="0.3">
      <c r="A80" s="49"/>
      <c r="B80" s="50"/>
      <c r="C80" s="51"/>
      <c r="D80" s="52"/>
      <c r="E80" s="52"/>
      <c r="F80" s="53"/>
      <c r="G80" s="53"/>
      <c r="H80" s="53"/>
      <c r="I80" s="53"/>
      <c r="J80" s="53"/>
      <c r="K80" s="53"/>
      <c r="L80" s="52"/>
      <c r="M80" s="53"/>
      <c r="N80" s="50"/>
      <c r="O80" s="50"/>
      <c r="P80" s="50"/>
      <c r="Q80" s="51"/>
      <c r="R80" s="51"/>
      <c r="S80" s="51"/>
      <c r="T80" s="51"/>
      <c r="U80" s="54"/>
    </row>
    <row r="81" spans="1:21" s="60" customFormat="1" ht="18.75" x14ac:dyDescent="0.3">
      <c r="A81" s="55"/>
      <c r="B81" s="53"/>
      <c r="C81" s="56"/>
      <c r="D81" s="57" t="s">
        <v>55</v>
      </c>
      <c r="E81" s="57"/>
      <c r="F81" s="57"/>
      <c r="G81" s="58"/>
      <c r="H81" s="53"/>
      <c r="I81" s="53"/>
      <c r="J81" s="53"/>
      <c r="K81" s="53"/>
      <c r="L81" s="52" t="s">
        <v>56</v>
      </c>
      <c r="M81" s="53"/>
      <c r="N81" s="53"/>
      <c r="O81" s="53"/>
      <c r="P81" s="53"/>
      <c r="Q81" s="58"/>
      <c r="R81" s="53"/>
      <c r="S81" s="53"/>
      <c r="T81" s="58"/>
      <c r="U81" s="59"/>
    </row>
    <row r="82" spans="1:21" x14ac:dyDescent="0.25"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Q82" s="11"/>
    </row>
    <row r="83" spans="1:21" ht="15.75" x14ac:dyDescent="0.25">
      <c r="B83" s="62"/>
      <c r="C83" s="63"/>
      <c r="D83" s="63"/>
      <c r="E83" s="63"/>
      <c r="F83" s="63"/>
      <c r="G83" s="63"/>
      <c r="H83" s="63"/>
      <c r="I83" s="64"/>
      <c r="J83" s="64"/>
      <c r="K83" s="63"/>
      <c r="L83" s="65"/>
      <c r="M83" s="60"/>
      <c r="N83" s="60"/>
    </row>
    <row r="84" spans="1:21" x14ac:dyDescent="0.25"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</row>
  </sheetData>
  <mergeCells count="30">
    <mergeCell ref="A55:U55"/>
    <mergeCell ref="A58:U58"/>
    <mergeCell ref="A62:U62"/>
    <mergeCell ref="K11:S11"/>
    <mergeCell ref="T11:T12"/>
    <mergeCell ref="U11:U12"/>
    <mergeCell ref="B14:U14"/>
    <mergeCell ref="A15:U15"/>
    <mergeCell ref="A24:U24"/>
    <mergeCell ref="A11:A12"/>
    <mergeCell ref="B11:B12"/>
    <mergeCell ref="C11:C12"/>
    <mergeCell ref="D11:D12"/>
    <mergeCell ref="E11:E12"/>
    <mergeCell ref="F11:J11"/>
    <mergeCell ref="A44:U44"/>
    <mergeCell ref="A45:U45"/>
    <mergeCell ref="A48:U48"/>
    <mergeCell ref="G7:I7"/>
    <mergeCell ref="K7:M7"/>
    <mergeCell ref="O7:U7"/>
    <mergeCell ref="O8:U8"/>
    <mergeCell ref="C9:K9"/>
    <mergeCell ref="O9:U9"/>
    <mergeCell ref="R1:U1"/>
    <mergeCell ref="A3:Q4"/>
    <mergeCell ref="R3:T3"/>
    <mergeCell ref="A5:Q5"/>
    <mergeCell ref="G6:I6"/>
    <mergeCell ref="K6:M6"/>
  </mergeCells>
  <pageMargins left="0" right="0" top="0" bottom="0" header="0.31496062992125984" footer="0.31496062992125984"/>
  <pageSetup paperSize="9" scale="50" orientation="landscape" r:id="rId1"/>
  <rowBreaks count="1" manualBreakCount="1">
    <brk id="81" max="2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чайка</vt:lpstr>
      <vt:lpstr>чайка!Область_печати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admin</cp:lastModifiedBy>
  <cp:lastPrinted>2024-01-30T07:56:01Z</cp:lastPrinted>
  <dcterms:created xsi:type="dcterms:W3CDTF">2006-09-28T05:33:49Z</dcterms:created>
  <dcterms:modified xsi:type="dcterms:W3CDTF">2024-01-30T07:57:19Z</dcterms:modified>
</cp:coreProperties>
</file>